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$ porteria central" sheetId="1" r:id="rId1"/>
  </sheets>
  <externalReferences>
    <externalReference r:id="rId4"/>
    <externalReference r:id="rId5"/>
    <externalReference r:id="rId6"/>
  </externalReferences>
  <definedNames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'$ porteria central'!$A$1:$F$256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c" localSheetId="0">#REF!</definedName>
    <definedName name="cc">#REF!</definedName>
    <definedName name="componentes">'[2]Listado'!$U$2:$U$9</definedName>
    <definedName name="CONSTRUCTOR" localSheetId="0">#REF!</definedName>
    <definedName name="CONSTRUCTOR">#REF!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nt_financiadoras">'[3]Entidades Financiadoras'!$A$1:$A$523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marco" localSheetId="0">#REF!</definedName>
    <definedName name="marco">#REF!</definedName>
    <definedName name="NI" localSheetId="0">#REF!</definedName>
    <definedName name="NI">#REF!</definedName>
    <definedName name="objetivospolítica" localSheetId="0">#REF!</definedName>
    <definedName name="objetivospolítica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oducto" localSheetId="0">#REF!</definedName>
    <definedName name="producto">#REF!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t_" localSheetId="0">#REF!</definedName>
    <definedName name="t_">#REF!</definedName>
    <definedName name="unidades">'[2]Listado'!$AI$2:$AI$85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<sst xmlns="http://schemas.openxmlformats.org/spreadsheetml/2006/main" count="447" uniqueCount="187">
  <si>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</si>
  <si>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</si>
  <si>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</si>
  <si>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 xml:space="preserve">                      UNIDAD DE DESARROLLO DE INFRAESTRUCTURA</t>
  </si>
  <si>
    <t xml:space="preserve">ITEM </t>
  </si>
  <si>
    <t>DESCRIPCION</t>
  </si>
  <si>
    <t>UNID.</t>
  </si>
  <si>
    <t>CANT.</t>
  </si>
  <si>
    <t>VR. UNITARIO</t>
  </si>
  <si>
    <t>VR. TOTAL</t>
  </si>
  <si>
    <t>PRELIMINARES</t>
  </si>
  <si>
    <t>Localización y replanteo</t>
  </si>
  <si>
    <t>Mt2</t>
  </si>
  <si>
    <t>Poda de árbol</t>
  </si>
  <si>
    <t>UND</t>
  </si>
  <si>
    <t>Corte y Retiro de Tronco y Raices árbol</t>
  </si>
  <si>
    <t>Desmonte Portón Principal. Incluye traslado a la División Administrativa de Servicios DAS</t>
  </si>
  <si>
    <t>Glb</t>
  </si>
  <si>
    <t>Desmonte Malla de Cerramiento. Incluye traslado a la División Administrativa de Servicios DAS</t>
  </si>
  <si>
    <t>Demolición Columnas concreto</t>
  </si>
  <si>
    <t>Ml</t>
  </si>
  <si>
    <t>Desmonte Ventana y Puertas. Incluye traslado a la División Administrativa de Servicios DAS</t>
  </si>
  <si>
    <t>Cerramiento provisional Tela fib. Tejída H=2,10M-BORDE</t>
  </si>
  <si>
    <t>ML</t>
  </si>
  <si>
    <t>Demolición Muros ladrillo Caseta vigilancia</t>
  </si>
  <si>
    <t>Suministro, riego y compactación de material de mejoramiento (roca muerta)</t>
  </si>
  <si>
    <t>Mt3</t>
  </si>
  <si>
    <t>Demolición Concreto Andén esp 10 cm, incluye demolición sardinel h=0,30mt</t>
  </si>
  <si>
    <t>Demolición losa de cubierta concreto caseta de vigilancia</t>
  </si>
  <si>
    <t>Excavación en material comun a mano sin retiro de sobrantes hasta 1m, incluye demolición placa de piso</t>
  </si>
  <si>
    <t>Sum Inst tapa sumidero</t>
  </si>
  <si>
    <t>Acarreo y Retiro de material sobrante</t>
  </si>
  <si>
    <t>Corte Pavimento flexible esp 7,5cm</t>
  </si>
  <si>
    <t>Demolicion de carpeta asfáltica</t>
  </si>
  <si>
    <t>SUBTOTAL</t>
  </si>
  <si>
    <t>VIAS</t>
  </si>
  <si>
    <t>Excavación para bacheo prof 42,5 cm, incluye demolición carpeta</t>
  </si>
  <si>
    <t>M3</t>
  </si>
  <si>
    <t>Acarreo y Retiro de material sobrante de estructura de vias</t>
  </si>
  <si>
    <t>Sum Inst y compactación material de Base 35 cm</t>
  </si>
  <si>
    <t>Imprimación</t>
  </si>
  <si>
    <t>Sum Inst extendido y compactación carpeta asfaltica esp 7,5cm</t>
  </si>
  <si>
    <t>CIMENTACION</t>
  </si>
  <si>
    <t>Viga Zapata 80x35+30x40 sección 1-1 en concreto clase D (21 MPA)</t>
  </si>
  <si>
    <t>Viga Zapata  120x35+30x40 sección 2-2 en concreto clase D (21 MPA)</t>
  </si>
  <si>
    <t>Solado de concreto espesor 0.05 mts. En concreto clase F (14 MPA)</t>
  </si>
  <si>
    <t>M2</t>
  </si>
  <si>
    <t>Suministro de Acero de refuerzo Fy = 60,000 Inc. corte, figurado y amarre</t>
  </si>
  <si>
    <t>Kg</t>
  </si>
  <si>
    <t>ESTRUCTURAS</t>
  </si>
  <si>
    <t>Columnas de 0.12*0.15 mts. en concreto clase D (21 MPA), incluye formaleta</t>
  </si>
  <si>
    <t>MAMPOSTERIA Y REPELLO</t>
  </si>
  <si>
    <t>Muro en ladrillo común en soga</t>
  </si>
  <si>
    <t>Pañete sobre muro espesor 2 cm. Mortero 1:3</t>
  </si>
  <si>
    <t>Repello carteras</t>
  </si>
  <si>
    <t>PISOS Y ACABADOS</t>
  </si>
  <si>
    <t>Rampas Mezcla concreto 1:2:4 2500 PSI 17,5MPa esp 10 cm</t>
  </si>
  <si>
    <t>Canal en concreto esp 8 cm, desarrollo 75 cm Concreto Calse D, para recolección de aguas lluvias, incluye rejilla metálica con anticorrosivo  incluye pintura electroestática negra mate. no incluye refuerzo diam 3/8".</t>
  </si>
  <si>
    <t>Concreto Estampado Concreto Clase D ( 21 Mpa ) para andenes esp 8 cm, incluye andén de 8 cm Concreto Clase D esp 8 cm, incluye refuerzos en 3/8" para zonas irregulares</t>
  </si>
  <si>
    <t>Suministro e Instalación bordillos prefabricados 80x40x15 alt libre 20cm</t>
  </si>
  <si>
    <t>Construcción e instalación piso en baldosa ALFA, fondo blanco, grano No. 5 de 30*30 junta perdida, incluye destronque pulida, brillado y cristalizado.</t>
  </si>
  <si>
    <t>Pañete Mortero 1:4 para nivelación de piso</t>
  </si>
  <si>
    <t>Suministro e instalación de cerámica Valencia primera calidad de 0.20 x 0.30, color beige para muros ref. 286019001</t>
  </si>
  <si>
    <t>Guardaescoba en cerámica, recto tipo alfa esp 7 cm</t>
  </si>
  <si>
    <t>Pintura koraza color rojo sobre revoque acrilica diluible en agua (3m)</t>
  </si>
  <si>
    <t>Pintura con vinilo tipo 1 sobre muros incluye estuco</t>
  </si>
  <si>
    <t>Pintura con esmalte sobre canales y bajantes</t>
  </si>
  <si>
    <t>CARPINTERIA METALICA Y DE MADERA</t>
  </si>
  <si>
    <t>Canal en lámina cal. 24 Incluye anticorrosivo y pintura</t>
  </si>
  <si>
    <t>Sum e Inst Puerta Corredera, incluye vidrio 4mm</t>
  </si>
  <si>
    <t>Sum e Inst  Ventanería en marcos de aluminio anodizado natural sistema 7-44 y vidrio templado transparente de 5mm</t>
  </si>
  <si>
    <t>Puerta para discapacitados en acero inoxidable y vidrio templado de 6mm</t>
  </si>
  <si>
    <t>Sum e Inst Puerta Metálica en Aluminio anodizado color natural</t>
  </si>
  <si>
    <t>CUBIERTA (INCLUYE SUMINISTRO E INSTALACION)</t>
  </si>
  <si>
    <t>Teja Metálica TECHMET A42-P1000-G4 Tipo METECNO</t>
  </si>
  <si>
    <t>P1=Correa en perfil PHR C 160X60X20(2.00mm) grado 50. Incluye anticorrosivo y pintura esmalte</t>
  </si>
  <si>
    <t>P2=Correa en perfil PHR Cajón 160X60X20(2.00mm) grado 50. Incluye anticorrosivo y pintura</t>
  </si>
  <si>
    <t>Varilla cuadrada 1/2" ambos sentidos c/.30 m cielo falso en superboard</t>
  </si>
  <si>
    <t>Construcción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</si>
  <si>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INSTALACIONES ELECTRICAS, HIDRAULICAS Y SANITARIAS</t>
  </si>
  <si>
    <t>Conexión empalme tubería hidráulica</t>
  </si>
  <si>
    <t>Conexión empalme tubería sanitaria</t>
  </si>
  <si>
    <t>Und</t>
  </si>
  <si>
    <t>Conexión empalme tubería eléctrica</t>
  </si>
  <si>
    <t>Punto hidraulico de 1/2", incluye accesorios PVC</t>
  </si>
  <si>
    <t>Punto sanitario de 2" PVC, incluye accesorios PVC</t>
  </si>
  <si>
    <t>Punto sanitario de 4" PVC, incluye accesorios PVC</t>
  </si>
  <si>
    <t>Suministro e instalación tubería PVC presión 1/2"</t>
  </si>
  <si>
    <t>Suministro e instalación tubería PVC sanitaria 2"</t>
  </si>
  <si>
    <t>Suministro e instalación tubería PVC sanitaria 4"</t>
  </si>
  <si>
    <t>Suministro e instalación tubería PVC aguas lluvias 3" (bajante), incluye accesorios PVC</t>
  </si>
  <si>
    <t>Suministro  e instalación llave de paso de 1/2" metálica RED WHITE, incluye accesorios PVC</t>
  </si>
  <si>
    <t>Suministro e instalación juego de incrustables</t>
  </si>
  <si>
    <t>Jgo</t>
  </si>
  <si>
    <t>Suministro e instalación de rejillas D=2"</t>
  </si>
  <si>
    <t>Suministro e instalación Combo sanitario AVANTIPLUS ref 301411001. incluye - sanitario avanti Plus - lavamanos Avanti con pedestal - accesorios elite x6 piezas - conjunto mezclador vento- Corona</t>
  </si>
  <si>
    <t>Construcción lavatrapeadores enchapado, incluye grifo</t>
  </si>
  <si>
    <t xml:space="preserve">Sistema de puesta a tierra conformado por una varilla cobre cobre de 5/8" X 2,40 m, cable desnudo No. 6, favigel, soldadura termowelld, Caja de inspección  en concreto 30x30x30 cm con tapa   </t>
  </si>
  <si>
    <t>Suministro e instalación de protecciones termo magnéticas</t>
  </si>
  <si>
    <t xml:space="preserve">Punto eléctrico torniquetes, incluye ductería eléctrica 3/4" y 1/2" conduit y cajas galvanizadas </t>
  </si>
  <si>
    <t xml:space="preserve">Salida para toma corrientes que incluye: Tubo conduit pvc 1/2" (3/4" donde se requiera) con accesorios, cajas pvc 2x4" (cajas 4x4" donde se requiera, conductores Centelsa / Cedsa Nº 12 THHN/THWN, tomas corrientes LEVITON dobles con polo a tierra color blanco.
</t>
  </si>
  <si>
    <t>Lámpara tipo aplique FPL 1086 negra ( CINDUCOLL LTDA )</t>
  </si>
  <si>
    <t>Suministro e instalación de lámparas tipo bala de incrustar  1x30 W, 6".</t>
  </si>
  <si>
    <t>Suministro e instalación de lampara fluorescente de 2x48</t>
  </si>
  <si>
    <t>Acometida eléctrica en alambre No. 8</t>
  </si>
  <si>
    <t>Red eléctrica en alambre No. 12</t>
  </si>
  <si>
    <t>Suministro e instalación tablero de 6 circuitos</t>
  </si>
  <si>
    <t>OTROS</t>
  </si>
  <si>
    <t/>
  </si>
  <si>
    <t>Suministro e instalación de vidrios espesor 4 mm.</t>
  </si>
  <si>
    <t>Reinstalación cámara de seguridad y telefono</t>
  </si>
  <si>
    <t>Aseo general</t>
  </si>
  <si>
    <t>TOTAL OBRA</t>
  </si>
  <si>
    <t>AIU 25%</t>
  </si>
  <si>
    <t>COSTO INDIRECTO +COSTO DIRECTO</t>
  </si>
  <si>
    <t>IVA 16% SOBRE LA UTILIDAD 5%</t>
  </si>
  <si>
    <t>COSTO TOTAL</t>
  </si>
  <si>
    <t xml:space="preserve">Demolición de concreto gradas y losa de piso </t>
  </si>
  <si>
    <t>Demolición de repellos</t>
  </si>
  <si>
    <t>Rasqueteada de muros</t>
  </si>
  <si>
    <t>Limpieza Muro Piedra existente a la vista</t>
  </si>
  <si>
    <t>Resanes con mortero 1:2 a muro existente piedra a la vista</t>
  </si>
  <si>
    <t>Pintura sintética brillante de primera calidad para muro existente piedra a la vista</t>
  </si>
  <si>
    <t>Suministro, riego y compactación de material de mejoramiento (tierra amarilla)</t>
  </si>
  <si>
    <t>Suministro, riego y compactación de material de mejoramiento (roca muerta) esp 15cm</t>
  </si>
  <si>
    <t>Demolición Concreto Andén, incluye demolición sardinel h=0,30mt</t>
  </si>
  <si>
    <t>Excavación en material comun a mano sin retiro de sobrantes hasta 1m</t>
  </si>
  <si>
    <t>Rellenos manual con material proveniente de la excavación</t>
  </si>
  <si>
    <t>Solado de concreto espesor = 5 cms. En concreto clase F (14 MPA)</t>
  </si>
  <si>
    <t>Viga Zapata Z1 de 0.15*0.30 en concreto clase D (21 MPA), incluye formaleta</t>
  </si>
  <si>
    <t>Viga Zapata Z2 de 0.35*0.10+0.15*0.20 en concreto clase D (21 MPA), incluye formaleta</t>
  </si>
  <si>
    <t>Losa en cimentación esp 0.15 en concreto clase D (21 MPA)</t>
  </si>
  <si>
    <t>Columnas de 0.12*0.15 en concreto clase D (21 MPA), incluye formaleta madera</t>
  </si>
  <si>
    <t>Alfajía de 0.35*0.07 en concreto clase D (21 MPA). Incl. Refuerzo y formaleta</t>
  </si>
  <si>
    <t>Gradas enconcreto clase D (21 MPA) incluye formaleta</t>
  </si>
  <si>
    <t>Concreto clase D(21MPA) para Muro a la vista Alt 40cm, incluye formaleta</t>
  </si>
  <si>
    <t>Muro en bloque de concreto gris tipo INDURAL o similar , dimensiones 15x10x30 cm</t>
  </si>
  <si>
    <t>Rampas Mezcla concreto 1:2:4 2500 PSI 17,5MPa esp 10cm</t>
  </si>
  <si>
    <t>Canal en concreto esp 8 cm, desarrollo 75 cm Concreto Calse D, para recolección de aguas lluvias, incluye rejilla metálica con anticorrosivo  incluye pintura electroestática negra mate, no incluye refuerzo diam 3/8"</t>
  </si>
  <si>
    <t>Enchape en bloque de Concreto Gris tipo INDURAL o similar</t>
  </si>
  <si>
    <t>Pintura vinilo tipo 1 a tres manos para muros, incluye resanes y estuco en áreas afectadas</t>
  </si>
  <si>
    <t>Sum Inst. ladrillo 7 canales para muros de cierre, similar al existente</t>
  </si>
  <si>
    <t>Sum Inst. reja de seguridad para muros exteriores, similar a la existente</t>
  </si>
  <si>
    <t>Pasamanos tubo Metálico redondo en 2" y 1" incluye pintura electroestática negra mate módulos de 2,50</t>
  </si>
  <si>
    <t>Ventanería en marcos de aluminio anodizado natural sistema 7-44 y vidrio templado transparente de 5mm</t>
  </si>
  <si>
    <t>Puerta para discapacitados en acero inoxidable y vidrio templado de 6mm Dim 1,00x0,90</t>
  </si>
  <si>
    <t>Correa metalica COR1 en angulo 1x1/8". incluye anticorrosivo y pintura</t>
  </si>
  <si>
    <t>Cercha metálica V1 peralte 70cm angulos 1x1/8". Incluye anticorrosivo y pintura</t>
  </si>
  <si>
    <t>Tensores en varilla de 1/2" con rosca. Incluye anticorrosivo y pintura</t>
  </si>
  <si>
    <t>Riostras en varilla de 1/2" con rosca. Incluye anticorrosivo y pintura</t>
  </si>
  <si>
    <t xml:space="preserve">Platina de apoyo incluye pernos,  anticorrosivo y pintura </t>
  </si>
  <si>
    <t>Espejo biselado flotante de 6mm pegado sobre listones de triplex de 70x80cm</t>
  </si>
  <si>
    <t>Caja de inspección de 80*80 cms. En concreto clase E (17,5 MPA) incluye tapa en concreto reforzado espesor 10 cms. con varilla D=3/8"  separación cada 15 cms. En ambas direcciones</t>
  </si>
  <si>
    <t>Suministro e instalación caja de empalme galvanizada 30X30X15 cm con tapa</t>
  </si>
  <si>
    <t>Salida para toma corrientes que incluye: Tubo conduit pvc 1/2" (3/4" donde se requiera) con accesorios, cajas pvc 2x4" (cajas 4x4" donde se requiera, conductores Centelsa / Cedsa Nº 12 THHN/THWN, tomas corrientes LEVITON dobles con polo a tierra color blanco.</t>
  </si>
  <si>
    <t>Salida para iluminación a 110 Voltios que incluye: Tubo conduit pvc 1/2" (3/4" donde se requiera)con accesorios, cajas pvc octogonales (cajas 4x4" donde se requiera), conductores Centelsa / Cedsa Nº 14 THHN/THWN.</t>
  </si>
  <si>
    <t>Suministro e instalación de breaker de 15 amperios</t>
  </si>
  <si>
    <t>Suministro e instalación de breaker de 30 amperios</t>
  </si>
  <si>
    <t>Suministro e instalación de lámparas de emergencia tipo led 26 leds 40 lúmenes, 120 V</t>
  </si>
  <si>
    <t>Suministro e instalación de secadores de mano Ref. 706030001</t>
  </si>
  <si>
    <t>UN</t>
  </si>
  <si>
    <t>Suministro e instalación de grama</t>
  </si>
  <si>
    <t>Sum Transp y siembra de especies ornamentales, tipo Crassia H:30 cm incluye excavación tierra abonada</t>
  </si>
  <si>
    <t>Columnas C1 de 0.55*0.45 en concreto clase D (21 MPA), incluye formaleta</t>
  </si>
  <si>
    <t>Columnas C2 según figura triangular de 0.65*0.70 en concreto clase D (21 MPA), incluye formaleta</t>
  </si>
  <si>
    <t>Columnas C3 según figura de 0.40*0.40 en concreto clase D (21MPA), incluye formaleta</t>
  </si>
  <si>
    <t>Columnas CC1 de 0,30*0,15 en concreto clase D (21 MPA), incl formaleta</t>
  </si>
  <si>
    <t>Viga Zapata  40x40 sección  3-3 en concreto clase D (21 MPA), incluye formaleta</t>
  </si>
  <si>
    <t>Viga Zapata  30x30 sección 4-4 en concreto clase D (21 MPA), incluye formaleta</t>
  </si>
  <si>
    <t>Columnas C1 de 0.40*0.80 mts. en concreto clase D (21 MPA), incluye formaleta</t>
  </si>
  <si>
    <t>Viga sección 6-6 de 0.25*0.50 mts. en concreto clase D (21 Mpa), incluye formaleta</t>
  </si>
  <si>
    <t>Viga sección 9-9 de 0.40*0.50 mts. en concreto clase D (21 Mpa), incluye formaleta</t>
  </si>
  <si>
    <t>Viga sección 10-10 de 0.50*0.30 mts. en concreto clase D (21 Mpa), incluye formaleta</t>
  </si>
  <si>
    <t>Columnas C2 de 0.30*0.40 mts. en concreto clase D (21MPA), incluye formaleta</t>
  </si>
  <si>
    <t>Columnas C3 de 0,30*0,15 mts en concreto clase D (21 MPA), incluye formaleta</t>
  </si>
  <si>
    <t>Dilataciones en aluminio según diseño</t>
  </si>
  <si>
    <t>Alfajía de 0.20*0.08 en concreto clase D (21 MPA). Incl. Refuerzo y formaleta</t>
  </si>
  <si>
    <t>Concreto clase D(21MPA) para Muros esp 15 cm, incluye formaleta</t>
  </si>
  <si>
    <t>Viga sección 5-5 de 0.25*0.30 mts. en concreto clase D (21 Mpa), incluye formaleta</t>
  </si>
  <si>
    <t>Viga sección 7-7 de 0.30*0.30 mts. en concreto clase D (21 Mpa), incluye formaleta</t>
  </si>
  <si>
    <t>Viga sección 8-8 de 0.40*0.30 mts. en concreto clase D (21 Mpa), incluye formaleta</t>
  </si>
  <si>
    <t>27 OCTUBRE DE 2011</t>
  </si>
  <si>
    <t>Pintura con vinilo tipo 1 a tres manos sobre muros incluye estuco</t>
  </si>
  <si>
    <t>PRESUPUESTO DE OBRA CIVIL PORTERIA CENTRAL</t>
  </si>
  <si>
    <t xml:space="preserve"> PORTERIA SUR</t>
  </si>
  <si>
    <t>PLAN DE REGULACION FISICA Y HUMANA 2011</t>
  </si>
  <si>
    <t>PRESUPUESTO OFICIAL OBRA CIVIL PARA LA CONSTRUCCIÓN DE LA INFRAESTRUCTURA FÍSICA PARA LOS SISTEMAS INTELIGENTES DE INGRESO CENTRAL Y PORTERÍA SUR DEL CAMPUS DE TULCAN DE LA UNIVERSIDAD DEL CAUCA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</si>
</sst>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 * #,##0.00_ ;_ * \-#,##0.00_ ;_ * &quot;-&quot;??_ ;_ @_ "/>
    <numFmt numFmtId="167" formatCode="&quot;$&quot;#,##0;[Red]\-&quot;$&quot;#,##0"/>
    <numFmt numFmtId="168" formatCode="&quot;$&quot;#,##0.00_);[Red]\(&quot;$&quot;#,##0.00\)"/>
    <numFmt numFmtId="169" formatCode="\$#,##0\ ;\(\$#,##0\)"/>
    <numFmt numFmtId="170" formatCode="_ [$€-2]\ * #,##0.00_ ;_ [$€-2]\ * \-#,##0.00_ ;_ [$€-2]\ * &quot;-&quot;??_ "/>
    <numFmt numFmtId="171" formatCode="#,##0.0"/>
    <numFmt numFmtId="172" formatCode="#,##0.0000"/>
    <numFmt numFmtId="173" formatCode="\K0\+000.00"/>
    <numFmt numFmtId="174" formatCode="_-* #,##0.00\ &quot;€&quot;_-;\-* #,##0.00\ &quot;€&quot;_-;_-* &quot;-&quot;??\ &quot;€&quot;_-;_-@_-"/>
    <numFmt numFmtId="175" formatCode="_ * #,##0_ ;_ * \-#,##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38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0" fontId="14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6" fontId="8" fillId="0" borderId="11" xfId="65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justify" wrapText="1"/>
    </xf>
    <xf numFmtId="4" fontId="8" fillId="0" borderId="11" xfId="0" applyNumberFormat="1" applyFont="1" applyFill="1" applyBorder="1" applyAlignment="1">
      <alignment horizontal="center" vertical="center"/>
    </xf>
    <xf numFmtId="166" fontId="8" fillId="0" borderId="11" xfId="65" applyFont="1" applyFill="1" applyBorder="1" applyAlignment="1">
      <alignment horizontal="right"/>
    </xf>
    <xf numFmtId="166" fontId="8" fillId="0" borderId="10" xfId="65" applyFont="1" applyFill="1" applyBorder="1" applyAlignment="1">
      <alignment horizontal="right"/>
    </xf>
    <xf numFmtId="0" fontId="0" fillId="0" borderId="0" xfId="0" applyFont="1" applyFill="1" applyAlignment="1">
      <alignment/>
    </xf>
    <xf numFmtId="166" fontId="8" fillId="0" borderId="10" xfId="65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justify" wrapText="1"/>
    </xf>
    <xf numFmtId="4" fontId="8" fillId="0" borderId="10" xfId="0" applyNumberFormat="1" applyFont="1" applyFill="1" applyBorder="1" applyAlignment="1">
      <alignment horizontal="center" vertical="center"/>
    </xf>
    <xf numFmtId="166" fontId="8" fillId="0" borderId="12" xfId="65" applyFont="1" applyFill="1" applyBorder="1" applyAlignment="1">
      <alignment horizontal="right" vertical="center" wrapText="1" shrinkToFit="1"/>
    </xf>
    <xf numFmtId="166" fontId="8" fillId="0" borderId="10" xfId="65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7" fillId="0" borderId="10" xfId="116" applyFont="1" applyFill="1" applyBorder="1" applyAlignment="1">
      <alignment horizontal="center" vertical="center"/>
      <protection/>
    </xf>
    <xf numFmtId="0" fontId="7" fillId="0" borderId="13" xfId="116" applyNumberFormat="1" applyFont="1" applyFill="1" applyBorder="1" applyAlignment="1">
      <alignment horizontal="justify" vertical="center"/>
      <protection/>
    </xf>
    <xf numFmtId="0" fontId="7" fillId="0" borderId="10" xfId="124" applyNumberFormat="1" applyFont="1" applyFill="1" applyBorder="1" applyAlignment="1">
      <alignment horizontal="center" vertical="center"/>
      <protection/>
    </xf>
    <xf numFmtId="43" fontId="7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166" fontId="9" fillId="0" borderId="10" xfId="65" applyFont="1" applyFill="1" applyBorder="1" applyAlignment="1">
      <alignment horizontal="right" vertical="center"/>
    </xf>
    <xf numFmtId="166" fontId="8" fillId="0" borderId="10" xfId="65" applyFont="1" applyFill="1" applyBorder="1" applyAlignment="1">
      <alignment horizontal="right" vertical="center" wrapText="1" shrinkToFit="1"/>
    </xf>
    <xf numFmtId="0" fontId="8" fillId="0" borderId="10" xfId="0" applyFont="1" applyFill="1" applyBorder="1" applyAlignment="1">
      <alignment horizontal="justify" wrapText="1" shrinkToFit="1"/>
    </xf>
    <xf numFmtId="166" fontId="8" fillId="0" borderId="10" xfId="65" applyFont="1" applyFill="1" applyBorder="1" applyAlignment="1">
      <alignment horizontal="right" wrapText="1" shrinkToFit="1"/>
    </xf>
    <xf numFmtId="4" fontId="9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vertical="center" wrapText="1" shrinkToFit="1"/>
    </xf>
    <xf numFmtId="166" fontId="8" fillId="0" borderId="11" xfId="65" applyFont="1" applyFill="1" applyBorder="1" applyAlignment="1">
      <alignment horizontal="right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166" fontId="8" fillId="0" borderId="12" xfId="65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justify" wrapText="1"/>
      <protection/>
    </xf>
    <xf numFmtId="0" fontId="8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0" fillId="0" borderId="0" xfId="65" applyFont="1" applyFill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7" fillId="0" borderId="10" xfId="6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Fill="1" applyAlignment="1">
      <alignment/>
    </xf>
    <xf numFmtId="175" fontId="4" fillId="0" borderId="0" xfId="0" applyNumberFormat="1" applyFont="1" applyFill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8" fillId="0" borderId="10" xfId="65" applyNumberFormat="1" applyFont="1" applyFill="1" applyBorder="1" applyAlignment="1">
      <alignment horizontal="right"/>
    </xf>
    <xf numFmtId="175" fontId="7" fillId="0" borderId="10" xfId="69" applyNumberFormat="1" applyFont="1" applyFill="1" applyBorder="1" applyAlignment="1">
      <alignment horizontal="center" vertical="center"/>
    </xf>
    <xf numFmtId="175" fontId="9" fillId="0" borderId="10" xfId="65" applyNumberFormat="1" applyFont="1" applyFill="1" applyBorder="1" applyAlignment="1">
      <alignment horizontal="right"/>
    </xf>
    <xf numFmtId="175" fontId="8" fillId="0" borderId="10" xfId="65" applyNumberFormat="1" applyFont="1" applyFill="1" applyBorder="1" applyAlignment="1">
      <alignment horizontal="right" wrapText="1" shrinkToFit="1"/>
    </xf>
    <xf numFmtId="175" fontId="0" fillId="0" borderId="0" xfId="65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10" xfId="65" applyNumberFormat="1" applyFont="1" applyFill="1" applyBorder="1" applyAlignment="1">
      <alignment horizontal="right"/>
    </xf>
    <xf numFmtId="3" fontId="8" fillId="0" borderId="11" xfId="65" applyNumberFormat="1" applyFont="1" applyFill="1" applyBorder="1" applyAlignment="1">
      <alignment horizontal="right"/>
    </xf>
    <xf numFmtId="3" fontId="7" fillId="0" borderId="10" xfId="67" applyNumberFormat="1" applyFont="1" applyFill="1" applyBorder="1" applyAlignment="1">
      <alignment horizontal="center" vertical="center"/>
    </xf>
    <xf numFmtId="3" fontId="9" fillId="0" borderId="11" xfId="65" applyNumberFormat="1" applyFont="1" applyFill="1" applyBorder="1" applyAlignment="1">
      <alignment horizontal="right"/>
    </xf>
    <xf numFmtId="3" fontId="9" fillId="0" borderId="10" xfId="65" applyNumberFormat="1" applyFont="1" applyFill="1" applyBorder="1" applyAlignment="1">
      <alignment horizontal="right"/>
    </xf>
    <xf numFmtId="3" fontId="8" fillId="0" borderId="11" xfId="65" applyNumberFormat="1" applyFont="1" applyFill="1" applyBorder="1" applyAlignment="1">
      <alignment horizontal="right" wrapText="1" shrinkToFit="1"/>
    </xf>
    <xf numFmtId="3" fontId="8" fillId="0" borderId="10" xfId="65" applyNumberFormat="1" applyFont="1" applyFill="1" applyBorder="1" applyAlignment="1">
      <alignment horizontal="right" wrapText="1" shrinkToFit="1"/>
    </xf>
    <xf numFmtId="3" fontId="11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5" fontId="11" fillId="0" borderId="0" xfId="0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7" fillId="0" borderId="10" xfId="116" applyNumberFormat="1" applyFont="1" applyFill="1" applyBorder="1" applyAlignment="1">
      <alignment horizontal="justify" vertical="center"/>
      <protection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 wrapText="1"/>
    </xf>
  </cellXfs>
  <cellStyles count="1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SOLVER1" xfId="38"/>
    <cellStyle name="Comma0" xfId="39"/>
    <cellStyle name="Comma0 2" xfId="40"/>
    <cellStyle name="Comma0 3" xfId="41"/>
    <cellStyle name="Currency [0]" xfId="42"/>
    <cellStyle name="Currency_Solver Example" xfId="43"/>
    <cellStyle name="Currency0" xfId="44"/>
    <cellStyle name="Currency0 2" xfId="45"/>
    <cellStyle name="Currency0 3" xfId="46"/>
    <cellStyle name="Date" xfId="47"/>
    <cellStyle name="Date 2" xfId="48"/>
    <cellStyle name="Date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Fixed" xfId="59"/>
    <cellStyle name="Fixed 2" xfId="60"/>
    <cellStyle name="Fixed 3" xfId="61"/>
    <cellStyle name="Heading 1" xfId="62"/>
    <cellStyle name="Heading 2" xfId="63"/>
    <cellStyle name="Incorrecto" xfId="64"/>
    <cellStyle name="Comma" xfId="65"/>
    <cellStyle name="Comma [0]" xfId="66"/>
    <cellStyle name="Millares 2" xfId="67"/>
    <cellStyle name="Millares 2 2" xfId="68"/>
    <cellStyle name="Millares 2 3" xfId="69"/>
    <cellStyle name="Millares 2 4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2 2" xfId="82"/>
    <cellStyle name="Millares 6 2 3" xfId="83"/>
    <cellStyle name="Millares 6 3" xfId="84"/>
    <cellStyle name="Millares 6 4" xfId="85"/>
    <cellStyle name="Millares 7" xfId="86"/>
    <cellStyle name="Millares 7 2" xfId="87"/>
    <cellStyle name="Millares 7 3" xfId="88"/>
    <cellStyle name="Millares 8" xfId="89"/>
    <cellStyle name="Millares 8 2" xfId="90"/>
    <cellStyle name="Millares 8 3" xfId="91"/>
    <cellStyle name="Millares 9" xfId="92"/>
    <cellStyle name="Currency" xfId="93"/>
    <cellStyle name="Currency [0]" xfId="94"/>
    <cellStyle name="Moneda 2" xfId="95"/>
    <cellStyle name="Moneda 2 2" xfId="96"/>
    <cellStyle name="Moneda 2 3" xfId="97"/>
    <cellStyle name="Moneda 3" xfId="98"/>
    <cellStyle name="Moneda 3 2" xfId="99"/>
    <cellStyle name="Moneda 3 3" xfId="100"/>
    <cellStyle name="Neutral" xfId="101"/>
    <cellStyle name="Normal 10" xfId="102"/>
    <cellStyle name="Normal 11" xfId="103"/>
    <cellStyle name="Normal 12" xfId="104"/>
    <cellStyle name="Normal 13" xfId="105"/>
    <cellStyle name="Normal 13 2" xfId="106"/>
    <cellStyle name="Normal 13 3" xfId="107"/>
    <cellStyle name="Normal 14" xfId="108"/>
    <cellStyle name="Normal 15" xfId="109"/>
    <cellStyle name="Normal 18" xfId="110"/>
    <cellStyle name="Normal 19" xfId="111"/>
    <cellStyle name="Normal 2" xfId="112"/>
    <cellStyle name="Normal 2 2" xfId="113"/>
    <cellStyle name="Normal 2 3" xfId="114"/>
    <cellStyle name="Normal 2 4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4 4" xfId="123"/>
    <cellStyle name="Normal 5" xfId="124"/>
    <cellStyle name="Normal 5 2" xfId="125"/>
    <cellStyle name="Normal 5 2 2" xfId="126"/>
    <cellStyle name="Normal 5 2 3" xfId="127"/>
    <cellStyle name="Normal 5 3" xfId="128"/>
    <cellStyle name="Normal 5 4" xfId="129"/>
    <cellStyle name="Normal 6" xfId="130"/>
    <cellStyle name="Normal 6 2" xfId="131"/>
    <cellStyle name="Normal 6 3" xfId="132"/>
    <cellStyle name="Normal 7" xfId="133"/>
    <cellStyle name="Normal 7 2" xfId="134"/>
    <cellStyle name="Normal 7 2 2" xfId="135"/>
    <cellStyle name="Normal 7 3" xfId="136"/>
    <cellStyle name="Normal 7 4" xfId="137"/>
    <cellStyle name="Normal 8" xfId="138"/>
    <cellStyle name="Normal 9" xfId="139"/>
    <cellStyle name="Normal 9 2" xfId="140"/>
    <cellStyle name="Normal 9 3" xfId="141"/>
    <cellStyle name="Notas" xfId="142"/>
    <cellStyle name="Porcentaje 2" xfId="143"/>
    <cellStyle name="Porcentaje 2 2" xfId="144"/>
    <cellStyle name="Percent" xfId="145"/>
    <cellStyle name="Porcentual 2" xfId="146"/>
    <cellStyle name="Porcentual 2 2" xfId="147"/>
    <cellStyle name="Porcentual 2 3" xfId="148"/>
    <cellStyle name="Porcentual 3" xfId="149"/>
    <cellStyle name="Porcentual 3 2" xfId="150"/>
    <cellStyle name="Porcentual 3 2 2" xfId="151"/>
    <cellStyle name="Porcentual 3 3" xfId="152"/>
    <cellStyle name="Porcentual 3 4" xfId="153"/>
    <cellStyle name="Salida" xfId="154"/>
    <cellStyle name="Texto de advertencia" xfId="155"/>
    <cellStyle name="Texto explicativo" xfId="156"/>
    <cellStyle name="Título" xfId="157"/>
    <cellStyle name="Título 1" xfId="158"/>
    <cellStyle name="Título 2" xfId="159"/>
    <cellStyle name="Título 3" xfId="160"/>
    <cellStyle name="Total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19050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6"/>
  <sheetViews>
    <sheetView tabSelected="1" view="pageBreakPreview" zoomScaleSheetLayoutView="100" zoomScalePageLayoutView="0" workbookViewId="0" topLeftCell="A1">
      <selection activeCell="H4" sqref="H4:L7"/>
    </sheetView>
  </sheetViews>
  <sheetFormatPr defaultColWidth="11.421875" defaultRowHeight="15" customHeight="1"/>
  <cols>
    <col min="1" max="1" width="8.57421875" style="50" customWidth="1"/>
    <col min="2" max="2" width="51.8515625" style="51" customWidth="1"/>
    <col min="3" max="3" width="6.00390625" style="12" customWidth="1"/>
    <col min="4" max="4" width="8.8515625" style="12" customWidth="1"/>
    <col min="5" max="5" width="10.140625" style="72" customWidth="1"/>
    <col min="6" max="6" width="16.28125" style="73" customWidth="1"/>
    <col min="7" max="16384" width="11.421875" style="12" customWidth="1"/>
  </cols>
  <sheetData>
    <row r="1" spans="2:6" s="52" customFormat="1" ht="12.75">
      <c r="B1" s="53" t="s">
        <v>0</v>
      </c>
      <c r="C1" s="53"/>
      <c r="D1" s="54"/>
      <c r="E1" s="63"/>
      <c r="F1" s="63"/>
    </row>
    <row r="2" spans="2:6" s="52" customFormat="1" ht="12.75">
      <c r="B2" s="53" t="s">
        <v>1</v>
      </c>
      <c r="C2" s="53"/>
      <c r="D2" s="54"/>
      <c r="E2" s="63"/>
      <c r="F2" s="63"/>
    </row>
    <row r="3" spans="2:6" s="52" customFormat="1" ht="12.75">
      <c r="B3" s="53" t="s">
        <v>2</v>
      </c>
      <c r="C3" s="53"/>
      <c r="D3" s="54"/>
      <c r="E3" s="63"/>
      <c r="F3" s="63"/>
    </row>
    <row r="4" spans="2:6" s="52" customFormat="1" ht="12.75">
      <c r="B4" s="53" t="s">
        <v>3</v>
      </c>
      <c r="C4" s="53"/>
      <c r="D4" s="55"/>
      <c r="E4" s="63"/>
      <c r="F4" s="63"/>
    </row>
    <row r="5" spans="1:63" s="60" customFormat="1" ht="14.25">
      <c r="A5" s="56"/>
      <c r="B5" s="57"/>
      <c r="C5" s="58"/>
      <c r="D5" s="58"/>
      <c r="E5" s="64"/>
      <c r="F5" s="6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</row>
    <row r="6" spans="1:6" s="1" customFormat="1" ht="32.25" customHeight="1">
      <c r="A6" s="98" t="s">
        <v>185</v>
      </c>
      <c r="B6" s="98"/>
      <c r="C6" s="98"/>
      <c r="D6" s="98"/>
      <c r="E6" s="98"/>
      <c r="F6" s="98"/>
    </row>
    <row r="7" spans="1:6" s="1" customFormat="1" ht="57.75" customHeight="1">
      <c r="A7" s="96" t="s">
        <v>186</v>
      </c>
      <c r="B7" s="96"/>
      <c r="C7" s="96"/>
      <c r="D7" s="96"/>
      <c r="E7" s="96"/>
      <c r="F7" s="96"/>
    </row>
    <row r="8" spans="1:6" s="1" customFormat="1" ht="15">
      <c r="A8" s="83"/>
      <c r="B8" s="83"/>
      <c r="C8" s="83"/>
      <c r="D8" s="83"/>
      <c r="E8" s="83"/>
      <c r="F8" s="95" t="s">
        <v>181</v>
      </c>
    </row>
    <row r="9" spans="1:6" s="1" customFormat="1" ht="15">
      <c r="A9" s="97" t="s">
        <v>183</v>
      </c>
      <c r="B9" s="97"/>
      <c r="C9" s="97"/>
      <c r="D9" s="97"/>
      <c r="E9" s="97"/>
      <c r="F9" s="97"/>
    </row>
    <row r="10" spans="1:6" s="1" customFormat="1" ht="12.75">
      <c r="A10" s="2"/>
      <c r="C10" s="2"/>
      <c r="D10" s="2"/>
      <c r="E10" s="66"/>
      <c r="F10" s="66"/>
    </row>
    <row r="11" spans="1:6" s="1" customFormat="1" ht="15">
      <c r="A11" s="3" t="s">
        <v>4</v>
      </c>
      <c r="B11" s="4" t="s">
        <v>5</v>
      </c>
      <c r="C11" s="3" t="s">
        <v>6</v>
      </c>
      <c r="D11" s="3" t="s">
        <v>7</v>
      </c>
      <c r="E11" s="67" t="s">
        <v>8</v>
      </c>
      <c r="F11" s="67" t="s">
        <v>9</v>
      </c>
    </row>
    <row r="12" spans="1:6" s="1" customFormat="1" ht="15">
      <c r="A12" s="5">
        <v>1</v>
      </c>
      <c r="B12" s="6" t="s">
        <v>10</v>
      </c>
      <c r="C12" s="3"/>
      <c r="D12" s="3"/>
      <c r="E12" s="67"/>
      <c r="F12" s="67"/>
    </row>
    <row r="13" spans="1:6" ht="15" customHeight="1">
      <c r="A13" s="13">
        <v>1.01</v>
      </c>
      <c r="B13" s="14" t="s">
        <v>11</v>
      </c>
      <c r="C13" s="15" t="s">
        <v>12</v>
      </c>
      <c r="D13" s="11">
        <v>350</v>
      </c>
      <c r="E13" s="68">
        <v>1360</v>
      </c>
      <c r="F13" s="68">
        <f aca="true" t="shared" si="0" ref="F13:F76">IF(ISBLANK(D13)," ",D13*E13)</f>
        <v>476000</v>
      </c>
    </row>
    <row r="14" spans="1:6" ht="15" customHeight="1">
      <c r="A14" s="13">
        <f>+A13+0.01</f>
        <v>1.02</v>
      </c>
      <c r="B14" s="14" t="s">
        <v>117</v>
      </c>
      <c r="C14" s="15" t="s">
        <v>12</v>
      </c>
      <c r="D14" s="31">
        <v>91</v>
      </c>
      <c r="E14" s="68">
        <v>7000</v>
      </c>
      <c r="F14" s="68">
        <f t="shared" si="0"/>
        <v>637000</v>
      </c>
    </row>
    <row r="15" spans="1:6" ht="24">
      <c r="A15" s="13">
        <f aca="true" t="shared" si="1" ref="A15:A27">+A14+0.01</f>
        <v>1.03</v>
      </c>
      <c r="B15" s="14" t="s">
        <v>18</v>
      </c>
      <c r="C15" s="15" t="s">
        <v>12</v>
      </c>
      <c r="D15" s="17">
        <v>51</v>
      </c>
      <c r="E15" s="68">
        <v>3200</v>
      </c>
      <c r="F15" s="68">
        <f t="shared" si="0"/>
        <v>163200</v>
      </c>
    </row>
    <row r="16" spans="1:6" ht="15" customHeight="1">
      <c r="A16" s="13">
        <f t="shared" si="1"/>
        <v>1.04</v>
      </c>
      <c r="B16" s="14" t="s">
        <v>118</v>
      </c>
      <c r="C16" s="15" t="s">
        <v>12</v>
      </c>
      <c r="D16" s="17">
        <v>130</v>
      </c>
      <c r="E16" s="68">
        <v>2300</v>
      </c>
      <c r="F16" s="68">
        <f t="shared" si="0"/>
        <v>299000</v>
      </c>
    </row>
    <row r="17" spans="1:6" ht="15" customHeight="1">
      <c r="A17" s="13">
        <f t="shared" si="1"/>
        <v>1.05</v>
      </c>
      <c r="B17" s="14" t="s">
        <v>119</v>
      </c>
      <c r="C17" s="15" t="s">
        <v>12</v>
      </c>
      <c r="D17" s="17">
        <v>110</v>
      </c>
      <c r="E17" s="68">
        <v>1636</v>
      </c>
      <c r="F17" s="68">
        <f t="shared" si="0"/>
        <v>179960</v>
      </c>
    </row>
    <row r="18" spans="1:6" ht="15" customHeight="1">
      <c r="A18" s="13">
        <f t="shared" si="1"/>
        <v>1.06</v>
      </c>
      <c r="B18" s="14" t="s">
        <v>120</v>
      </c>
      <c r="C18" s="15" t="s">
        <v>12</v>
      </c>
      <c r="D18" s="17">
        <v>16</v>
      </c>
      <c r="E18" s="68">
        <v>3156</v>
      </c>
      <c r="F18" s="68">
        <f t="shared" si="0"/>
        <v>50496</v>
      </c>
    </row>
    <row r="19" spans="1:6" ht="15" customHeight="1">
      <c r="A19" s="13">
        <f t="shared" si="1"/>
        <v>1.07</v>
      </c>
      <c r="B19" s="14" t="s">
        <v>121</v>
      </c>
      <c r="C19" s="15" t="s">
        <v>12</v>
      </c>
      <c r="D19" s="17">
        <v>33</v>
      </c>
      <c r="E19" s="68">
        <v>8910</v>
      </c>
      <c r="F19" s="68">
        <f t="shared" si="0"/>
        <v>294030</v>
      </c>
    </row>
    <row r="20" spans="1:6" ht="24">
      <c r="A20" s="13">
        <f t="shared" si="1"/>
        <v>1.08</v>
      </c>
      <c r="B20" s="14" t="s">
        <v>122</v>
      </c>
      <c r="C20" s="15" t="s">
        <v>12</v>
      </c>
      <c r="D20" s="17">
        <v>33</v>
      </c>
      <c r="E20" s="68">
        <v>12560</v>
      </c>
      <c r="F20" s="68">
        <f t="shared" si="0"/>
        <v>414480</v>
      </c>
    </row>
    <row r="21" spans="1:6" ht="15" customHeight="1">
      <c r="A21" s="13">
        <f t="shared" si="1"/>
        <v>1.09</v>
      </c>
      <c r="B21" s="14" t="s">
        <v>22</v>
      </c>
      <c r="C21" s="15" t="s">
        <v>23</v>
      </c>
      <c r="D21" s="17">
        <v>104</v>
      </c>
      <c r="E21" s="68">
        <v>6144</v>
      </c>
      <c r="F21" s="68">
        <f t="shared" si="0"/>
        <v>638976</v>
      </c>
    </row>
    <row r="22" spans="1:6" ht="24">
      <c r="A22" s="13">
        <f t="shared" si="1"/>
        <v>1.1</v>
      </c>
      <c r="B22" s="14" t="s">
        <v>123</v>
      </c>
      <c r="C22" s="15" t="s">
        <v>26</v>
      </c>
      <c r="D22" s="17">
        <v>170</v>
      </c>
      <c r="E22" s="68">
        <v>21500</v>
      </c>
      <c r="F22" s="68">
        <f t="shared" si="0"/>
        <v>3655000</v>
      </c>
    </row>
    <row r="23" spans="1:6" ht="24">
      <c r="A23" s="13">
        <f t="shared" si="1"/>
        <v>1.11</v>
      </c>
      <c r="B23" s="14" t="s">
        <v>124</v>
      </c>
      <c r="C23" s="15" t="s">
        <v>26</v>
      </c>
      <c r="D23" s="17">
        <v>45</v>
      </c>
      <c r="E23" s="68">
        <v>36025</v>
      </c>
      <c r="F23" s="68">
        <f t="shared" si="0"/>
        <v>1621125</v>
      </c>
    </row>
    <row r="24" spans="1:6" ht="24">
      <c r="A24" s="13">
        <f t="shared" si="1"/>
        <v>1.12</v>
      </c>
      <c r="B24" s="14" t="s">
        <v>125</v>
      </c>
      <c r="C24" s="15" t="s">
        <v>12</v>
      </c>
      <c r="D24" s="17">
        <v>52</v>
      </c>
      <c r="E24" s="68">
        <v>7000</v>
      </c>
      <c r="F24" s="68">
        <f t="shared" si="0"/>
        <v>364000</v>
      </c>
    </row>
    <row r="25" spans="1:6" ht="24">
      <c r="A25" s="13">
        <f t="shared" si="1"/>
        <v>1.1300000000000001</v>
      </c>
      <c r="B25" s="18" t="s">
        <v>126</v>
      </c>
      <c r="C25" s="15" t="s">
        <v>26</v>
      </c>
      <c r="D25" s="17">
        <v>30</v>
      </c>
      <c r="E25" s="68">
        <v>8181</v>
      </c>
      <c r="F25" s="68">
        <f t="shared" si="0"/>
        <v>245430</v>
      </c>
    </row>
    <row r="26" spans="1:6" ht="15" customHeight="1">
      <c r="A26" s="13">
        <f t="shared" si="1"/>
        <v>1.1400000000000001</v>
      </c>
      <c r="B26" s="14" t="s">
        <v>31</v>
      </c>
      <c r="C26" s="15" t="s">
        <v>26</v>
      </c>
      <c r="D26" s="17">
        <v>149</v>
      </c>
      <c r="E26" s="68">
        <v>18000</v>
      </c>
      <c r="F26" s="68">
        <f t="shared" si="0"/>
        <v>2682000</v>
      </c>
    </row>
    <row r="27" spans="1:6" ht="12.75">
      <c r="A27" s="13">
        <f t="shared" si="1"/>
        <v>1.1500000000000001</v>
      </c>
      <c r="B27" s="18" t="s">
        <v>127</v>
      </c>
      <c r="C27" s="15" t="s">
        <v>37</v>
      </c>
      <c r="D27" s="17">
        <v>11</v>
      </c>
      <c r="E27" s="68">
        <v>9000</v>
      </c>
      <c r="F27" s="68">
        <f t="shared" si="0"/>
        <v>99000</v>
      </c>
    </row>
    <row r="28" spans="1:6" s="24" customFormat="1" ht="15">
      <c r="A28" s="20"/>
      <c r="B28" s="89" t="s">
        <v>34</v>
      </c>
      <c r="C28" s="22"/>
      <c r="D28" s="61"/>
      <c r="E28" s="69"/>
      <c r="F28" s="70">
        <f>SUM(F13:F27)</f>
        <v>11819697</v>
      </c>
    </row>
    <row r="29" spans="1:6" ht="15" customHeight="1">
      <c r="A29" s="13">
        <v>2</v>
      </c>
      <c r="B29" s="25" t="s">
        <v>42</v>
      </c>
      <c r="C29" s="15"/>
      <c r="D29" s="17"/>
      <c r="E29" s="68"/>
      <c r="F29" s="68" t="str">
        <f t="shared" si="0"/>
        <v> </v>
      </c>
    </row>
    <row r="30" spans="1:6" ht="24">
      <c r="A30" s="13">
        <f aca="true" t="shared" si="2" ref="A30:A47">+A29+0.01</f>
        <v>2.01</v>
      </c>
      <c r="B30" s="18" t="s">
        <v>128</v>
      </c>
      <c r="C30" s="15" t="s">
        <v>12</v>
      </c>
      <c r="D30" s="17">
        <v>3</v>
      </c>
      <c r="E30" s="68">
        <v>20746</v>
      </c>
      <c r="F30" s="68">
        <f t="shared" si="0"/>
        <v>62238</v>
      </c>
    </row>
    <row r="31" spans="1:6" ht="24">
      <c r="A31" s="13">
        <f t="shared" si="2"/>
        <v>2.0199999999999996</v>
      </c>
      <c r="B31" s="18" t="s">
        <v>129</v>
      </c>
      <c r="C31" s="28" t="s">
        <v>23</v>
      </c>
      <c r="D31" s="31">
        <v>16</v>
      </c>
      <c r="E31" s="68">
        <v>40792</v>
      </c>
      <c r="F31" s="68">
        <f t="shared" si="0"/>
        <v>652672</v>
      </c>
    </row>
    <row r="32" spans="1:6" ht="24">
      <c r="A32" s="13">
        <f t="shared" si="2"/>
        <v>2.0299999999999994</v>
      </c>
      <c r="B32" s="18" t="s">
        <v>130</v>
      </c>
      <c r="C32" s="15" t="s">
        <v>23</v>
      </c>
      <c r="D32" s="17">
        <v>3</v>
      </c>
      <c r="E32" s="68">
        <v>36231</v>
      </c>
      <c r="F32" s="68">
        <f t="shared" si="0"/>
        <v>108693</v>
      </c>
    </row>
    <row r="33" spans="1:6" ht="24">
      <c r="A33" s="13">
        <f t="shared" si="2"/>
        <v>2.039999999999999</v>
      </c>
      <c r="B33" s="18" t="s">
        <v>47</v>
      </c>
      <c r="C33" s="19" t="s">
        <v>48</v>
      </c>
      <c r="D33" s="11">
        <v>199</v>
      </c>
      <c r="E33" s="68">
        <v>3196</v>
      </c>
      <c r="F33" s="68">
        <f t="shared" si="0"/>
        <v>636004</v>
      </c>
    </row>
    <row r="34" spans="1:6" s="24" customFormat="1" ht="15">
      <c r="A34" s="13"/>
      <c r="B34" s="89" t="s">
        <v>34</v>
      </c>
      <c r="C34" s="22"/>
      <c r="D34" s="61"/>
      <c r="E34" s="69"/>
      <c r="F34" s="70">
        <f>SUM(F30:F33)</f>
        <v>1459607</v>
      </c>
    </row>
    <row r="35" spans="1:6" ht="15" customHeight="1">
      <c r="A35" s="13">
        <v>3</v>
      </c>
      <c r="B35" s="25" t="s">
        <v>49</v>
      </c>
      <c r="C35" s="29"/>
      <c r="D35" s="30"/>
      <c r="E35" s="70"/>
      <c r="F35" s="68" t="str">
        <f t="shared" si="0"/>
        <v> </v>
      </c>
    </row>
    <row r="36" spans="1:6" ht="24">
      <c r="A36" s="13">
        <f t="shared" si="2"/>
        <v>3.01</v>
      </c>
      <c r="B36" s="18" t="s">
        <v>128</v>
      </c>
      <c r="C36" s="15" t="s">
        <v>12</v>
      </c>
      <c r="D36" s="17">
        <v>30</v>
      </c>
      <c r="E36" s="68">
        <v>20746</v>
      </c>
      <c r="F36" s="68">
        <f t="shared" si="0"/>
        <v>622380</v>
      </c>
    </row>
    <row r="37" spans="1:6" ht="15" customHeight="1">
      <c r="A37" s="13">
        <f t="shared" si="2"/>
        <v>3.0199999999999996</v>
      </c>
      <c r="B37" s="18" t="s">
        <v>131</v>
      </c>
      <c r="C37" s="28" t="s">
        <v>12</v>
      </c>
      <c r="D37" s="11">
        <v>10</v>
      </c>
      <c r="E37" s="68">
        <v>47310</v>
      </c>
      <c r="F37" s="68">
        <f t="shared" si="0"/>
        <v>473100</v>
      </c>
    </row>
    <row r="38" spans="1:6" ht="24">
      <c r="A38" s="13">
        <f t="shared" si="2"/>
        <v>3.0299999999999994</v>
      </c>
      <c r="B38" s="18" t="s">
        <v>132</v>
      </c>
      <c r="C38" s="19" t="s">
        <v>23</v>
      </c>
      <c r="D38" s="11">
        <v>7</v>
      </c>
      <c r="E38" s="68">
        <v>21036</v>
      </c>
      <c r="F38" s="68">
        <f t="shared" si="0"/>
        <v>147252</v>
      </c>
    </row>
    <row r="39" spans="1:6" ht="24">
      <c r="A39" s="13">
        <f t="shared" si="2"/>
        <v>3.039999999999999</v>
      </c>
      <c r="B39" s="18" t="s">
        <v>163</v>
      </c>
      <c r="C39" s="19" t="s">
        <v>23</v>
      </c>
      <c r="D39" s="11">
        <v>4</v>
      </c>
      <c r="E39" s="68">
        <v>127669</v>
      </c>
      <c r="F39" s="68">
        <f t="shared" si="0"/>
        <v>510676</v>
      </c>
    </row>
    <row r="40" spans="1:6" ht="24">
      <c r="A40" s="13">
        <f t="shared" si="2"/>
        <v>3.049999999999999</v>
      </c>
      <c r="B40" s="18" t="s">
        <v>164</v>
      </c>
      <c r="C40" s="28" t="s">
        <v>23</v>
      </c>
      <c r="D40" s="33">
        <v>4</v>
      </c>
      <c r="E40" s="68">
        <v>138235</v>
      </c>
      <c r="F40" s="68">
        <f t="shared" si="0"/>
        <v>552940</v>
      </c>
    </row>
    <row r="41" spans="1:6" ht="24">
      <c r="A41" s="13">
        <f t="shared" si="2"/>
        <v>3.0599999999999987</v>
      </c>
      <c r="B41" s="18" t="s">
        <v>165</v>
      </c>
      <c r="C41" s="19" t="s">
        <v>23</v>
      </c>
      <c r="D41" s="11">
        <v>12</v>
      </c>
      <c r="E41" s="68">
        <v>92126</v>
      </c>
      <c r="F41" s="68">
        <f t="shared" si="0"/>
        <v>1105512</v>
      </c>
    </row>
    <row r="42" spans="1:6" ht="24">
      <c r="A42" s="13">
        <f t="shared" si="2"/>
        <v>3.0699999999999985</v>
      </c>
      <c r="B42" s="14" t="s">
        <v>166</v>
      </c>
      <c r="C42" s="15" t="s">
        <v>23</v>
      </c>
      <c r="D42" s="17">
        <v>7</v>
      </c>
      <c r="E42" s="68">
        <v>28421</v>
      </c>
      <c r="F42" s="68">
        <f t="shared" si="0"/>
        <v>198947</v>
      </c>
    </row>
    <row r="43" spans="1:6" ht="24">
      <c r="A43" s="13">
        <f t="shared" si="2"/>
        <v>3.0799999999999983</v>
      </c>
      <c r="B43" s="18" t="s">
        <v>47</v>
      </c>
      <c r="C43" s="19" t="s">
        <v>48</v>
      </c>
      <c r="D43" s="11">
        <v>1898</v>
      </c>
      <c r="E43" s="68">
        <v>3196</v>
      </c>
      <c r="F43" s="68">
        <f t="shared" si="0"/>
        <v>6066008</v>
      </c>
    </row>
    <row r="44" spans="1:6" ht="24">
      <c r="A44" s="13">
        <f t="shared" si="2"/>
        <v>3.089999999999998</v>
      </c>
      <c r="B44" s="32" t="s">
        <v>133</v>
      </c>
      <c r="C44" s="19" t="s">
        <v>23</v>
      </c>
      <c r="D44" s="11">
        <v>36</v>
      </c>
      <c r="E44" s="68">
        <v>41838</v>
      </c>
      <c r="F44" s="68">
        <f t="shared" si="0"/>
        <v>1506168</v>
      </c>
    </row>
    <row r="45" spans="1:6" ht="15" customHeight="1">
      <c r="A45" s="13">
        <f t="shared" si="2"/>
        <v>3.099999999999998</v>
      </c>
      <c r="B45" s="18" t="s">
        <v>134</v>
      </c>
      <c r="C45" s="28" t="s">
        <v>26</v>
      </c>
      <c r="D45" s="31">
        <v>3</v>
      </c>
      <c r="E45" s="68">
        <v>527045</v>
      </c>
      <c r="F45" s="68">
        <f t="shared" si="0"/>
        <v>1581135</v>
      </c>
    </row>
    <row r="46" spans="1:6" ht="24">
      <c r="A46" s="13">
        <f t="shared" si="2"/>
        <v>3.1099999999999977</v>
      </c>
      <c r="B46" s="18" t="s">
        <v>177</v>
      </c>
      <c r="C46" s="28" t="s">
        <v>37</v>
      </c>
      <c r="D46" s="31">
        <v>18</v>
      </c>
      <c r="E46" s="68">
        <v>440220</v>
      </c>
      <c r="F46" s="68">
        <f t="shared" si="0"/>
        <v>7923960</v>
      </c>
    </row>
    <row r="47" spans="1:6" ht="24">
      <c r="A47" s="13">
        <f t="shared" si="2"/>
        <v>3.1199999999999974</v>
      </c>
      <c r="B47" s="18" t="s">
        <v>135</v>
      </c>
      <c r="C47" s="28" t="s">
        <v>37</v>
      </c>
      <c r="D47" s="31">
        <v>1</v>
      </c>
      <c r="E47" s="68">
        <f>+E46</f>
        <v>440220</v>
      </c>
      <c r="F47" s="68">
        <f t="shared" si="0"/>
        <v>440220</v>
      </c>
    </row>
    <row r="48" spans="1:6" s="24" customFormat="1" ht="15">
      <c r="A48" s="20"/>
      <c r="B48" s="89" t="s">
        <v>34</v>
      </c>
      <c r="C48" s="22"/>
      <c r="D48" s="61"/>
      <c r="E48" s="69"/>
      <c r="F48" s="70">
        <f>SUM(F36:F47)</f>
        <v>21128298</v>
      </c>
    </row>
    <row r="49" spans="1:6" ht="15" customHeight="1">
      <c r="A49" s="13">
        <v>4</v>
      </c>
      <c r="B49" s="25" t="s">
        <v>51</v>
      </c>
      <c r="C49" s="28"/>
      <c r="D49" s="31"/>
      <c r="E49" s="68"/>
      <c r="F49" s="68" t="str">
        <f t="shared" si="0"/>
        <v> </v>
      </c>
    </row>
    <row r="50" spans="1:6" ht="15" customHeight="1">
      <c r="A50" s="13">
        <f>+A49+0.01</f>
        <v>4.01</v>
      </c>
      <c r="B50" s="14" t="s">
        <v>52</v>
      </c>
      <c r="C50" s="28" t="s">
        <v>12</v>
      </c>
      <c r="D50" s="33">
        <v>22</v>
      </c>
      <c r="E50" s="68">
        <v>27135</v>
      </c>
      <c r="F50" s="68">
        <f t="shared" si="0"/>
        <v>596970</v>
      </c>
    </row>
    <row r="51" spans="1:6" ht="24">
      <c r="A51" s="13">
        <f>+A50+0.01</f>
        <v>4.02</v>
      </c>
      <c r="B51" s="14" t="s">
        <v>136</v>
      </c>
      <c r="C51" s="28" t="s">
        <v>12</v>
      </c>
      <c r="D51" s="31">
        <v>26</v>
      </c>
      <c r="E51" s="68">
        <v>54265</v>
      </c>
      <c r="F51" s="68">
        <f t="shared" si="0"/>
        <v>1410890</v>
      </c>
    </row>
    <row r="52" spans="1:6" ht="15" customHeight="1">
      <c r="A52" s="13">
        <f>+A50+0.01</f>
        <v>4.02</v>
      </c>
      <c r="B52" s="14" t="s">
        <v>175</v>
      </c>
      <c r="C52" s="28" t="s">
        <v>23</v>
      </c>
      <c r="D52" s="33">
        <v>410</v>
      </c>
      <c r="E52" s="68">
        <v>7000</v>
      </c>
      <c r="F52" s="68">
        <f t="shared" si="0"/>
        <v>2870000</v>
      </c>
    </row>
    <row r="53" spans="1:6" ht="15" customHeight="1">
      <c r="A53" s="13">
        <f>+A51+0.01</f>
        <v>4.029999999999999</v>
      </c>
      <c r="B53" s="14" t="s">
        <v>53</v>
      </c>
      <c r="C53" s="28" t="s">
        <v>12</v>
      </c>
      <c r="D53" s="33">
        <v>85</v>
      </c>
      <c r="E53" s="68">
        <v>14821</v>
      </c>
      <c r="F53" s="68">
        <f t="shared" si="0"/>
        <v>1259785</v>
      </c>
    </row>
    <row r="54" spans="1:6" ht="15" customHeight="1">
      <c r="A54" s="13">
        <f>+A53+0.01</f>
        <v>4.039999999999999</v>
      </c>
      <c r="B54" s="14" t="s">
        <v>54</v>
      </c>
      <c r="C54" s="28" t="s">
        <v>23</v>
      </c>
      <c r="D54" s="31">
        <v>7</v>
      </c>
      <c r="E54" s="68">
        <v>4878</v>
      </c>
      <c r="F54" s="68">
        <f t="shared" si="0"/>
        <v>34146</v>
      </c>
    </row>
    <row r="55" spans="1:6" s="24" customFormat="1" ht="15">
      <c r="A55" s="20"/>
      <c r="B55" s="89" t="s">
        <v>34</v>
      </c>
      <c r="C55" s="22"/>
      <c r="D55" s="61"/>
      <c r="E55" s="69"/>
      <c r="F55" s="70">
        <f>SUM(F50:F54)</f>
        <v>6171791</v>
      </c>
    </row>
    <row r="56" spans="1:6" ht="15" customHeight="1">
      <c r="A56" s="13">
        <v>5</v>
      </c>
      <c r="B56" s="25" t="s">
        <v>55</v>
      </c>
      <c r="C56" s="28"/>
      <c r="D56" s="31"/>
      <c r="E56" s="71"/>
      <c r="F56" s="68" t="str">
        <f t="shared" si="0"/>
        <v> </v>
      </c>
    </row>
    <row r="57" spans="1:6" ht="15" customHeight="1">
      <c r="A57" s="13">
        <f aca="true" t="shared" si="3" ref="A57:A68">+A56+0.01</f>
        <v>5.01</v>
      </c>
      <c r="B57" s="32" t="s">
        <v>137</v>
      </c>
      <c r="C57" s="15" t="s">
        <v>12</v>
      </c>
      <c r="D57" s="17">
        <v>61</v>
      </c>
      <c r="E57" s="68">
        <v>35057</v>
      </c>
      <c r="F57" s="68">
        <f t="shared" si="0"/>
        <v>2138477</v>
      </c>
    </row>
    <row r="58" spans="1:6" ht="48">
      <c r="A58" s="13">
        <f t="shared" si="3"/>
        <v>5.02</v>
      </c>
      <c r="B58" s="32" t="s">
        <v>138</v>
      </c>
      <c r="C58" s="15" t="s">
        <v>23</v>
      </c>
      <c r="D58" s="33">
        <v>11</v>
      </c>
      <c r="E58" s="68">
        <v>47560</v>
      </c>
      <c r="F58" s="68">
        <f t="shared" si="0"/>
        <v>523160</v>
      </c>
    </row>
    <row r="59" spans="1:6" ht="36">
      <c r="A59" s="13">
        <f t="shared" si="3"/>
        <v>5.029999999999999</v>
      </c>
      <c r="B59" s="14" t="s">
        <v>58</v>
      </c>
      <c r="C59" s="28" t="s">
        <v>12</v>
      </c>
      <c r="D59" s="33">
        <v>94</v>
      </c>
      <c r="E59" s="68">
        <v>75595</v>
      </c>
      <c r="F59" s="68">
        <f t="shared" si="0"/>
        <v>7105930</v>
      </c>
    </row>
    <row r="60" spans="1:6" ht="24">
      <c r="A60" s="13">
        <f t="shared" si="3"/>
        <v>5.039999999999999</v>
      </c>
      <c r="B60" s="18" t="s">
        <v>59</v>
      </c>
      <c r="C60" s="19" t="s">
        <v>23</v>
      </c>
      <c r="D60" s="11">
        <v>29</v>
      </c>
      <c r="E60" s="68">
        <v>58958</v>
      </c>
      <c r="F60" s="68">
        <f t="shared" si="0"/>
        <v>1709782</v>
      </c>
    </row>
    <row r="61" spans="1:6" ht="36">
      <c r="A61" s="13">
        <f t="shared" si="3"/>
        <v>5.049999999999999</v>
      </c>
      <c r="B61" s="14" t="s">
        <v>60</v>
      </c>
      <c r="C61" s="28" t="s">
        <v>12</v>
      </c>
      <c r="D61" s="31">
        <v>8</v>
      </c>
      <c r="E61" s="68">
        <v>74158</v>
      </c>
      <c r="F61" s="68">
        <f t="shared" si="0"/>
        <v>593264</v>
      </c>
    </row>
    <row r="62" spans="1:6" ht="12.75">
      <c r="A62" s="13">
        <f t="shared" si="3"/>
        <v>5.059999999999999</v>
      </c>
      <c r="B62" s="14" t="s">
        <v>139</v>
      </c>
      <c r="C62" s="28" t="s">
        <v>12</v>
      </c>
      <c r="D62" s="31">
        <v>9</v>
      </c>
      <c r="E62" s="68">
        <v>35600</v>
      </c>
      <c r="F62" s="68">
        <f t="shared" si="0"/>
        <v>320400</v>
      </c>
    </row>
    <row r="63" spans="1:6" ht="24">
      <c r="A63" s="13">
        <f t="shared" si="3"/>
        <v>5.0699999999999985</v>
      </c>
      <c r="B63" s="92" t="s">
        <v>62</v>
      </c>
      <c r="C63" s="28" t="s">
        <v>12</v>
      </c>
      <c r="D63" s="93">
        <v>14</v>
      </c>
      <c r="E63" s="94">
        <v>36260</v>
      </c>
      <c r="F63" s="68">
        <f t="shared" si="0"/>
        <v>507640</v>
      </c>
    </row>
    <row r="64" spans="1:6" ht="15" customHeight="1">
      <c r="A64" s="13">
        <f t="shared" si="3"/>
        <v>5.079999999999998</v>
      </c>
      <c r="B64" s="14" t="s">
        <v>63</v>
      </c>
      <c r="C64" s="28" t="s">
        <v>23</v>
      </c>
      <c r="D64" s="31">
        <v>7</v>
      </c>
      <c r="E64" s="68">
        <v>13691</v>
      </c>
      <c r="F64" s="68">
        <f t="shared" si="0"/>
        <v>95837</v>
      </c>
    </row>
    <row r="65" spans="1:6" ht="24">
      <c r="A65" s="13">
        <f t="shared" si="3"/>
        <v>5.089999999999998</v>
      </c>
      <c r="B65" s="14" t="s">
        <v>64</v>
      </c>
      <c r="C65" s="28" t="s">
        <v>12</v>
      </c>
      <c r="D65" s="31">
        <v>21</v>
      </c>
      <c r="E65" s="68">
        <v>6028</v>
      </c>
      <c r="F65" s="68">
        <f t="shared" si="0"/>
        <v>126588</v>
      </c>
    </row>
    <row r="66" spans="1:6" ht="24">
      <c r="A66" s="13">
        <f t="shared" si="3"/>
        <v>5.099999999999998</v>
      </c>
      <c r="B66" s="14" t="s">
        <v>140</v>
      </c>
      <c r="C66" s="28" t="s">
        <v>46</v>
      </c>
      <c r="D66" s="31">
        <v>121</v>
      </c>
      <c r="E66" s="68">
        <v>7228</v>
      </c>
      <c r="F66" s="68">
        <f t="shared" si="0"/>
        <v>874588</v>
      </c>
    </row>
    <row r="67" spans="1:6" ht="15" customHeight="1">
      <c r="A67" s="13">
        <f t="shared" si="3"/>
        <v>5.109999999999998</v>
      </c>
      <c r="B67" s="14" t="s">
        <v>65</v>
      </c>
      <c r="C67" s="28" t="s">
        <v>12</v>
      </c>
      <c r="D67" s="31">
        <v>35</v>
      </c>
      <c r="E67" s="68">
        <v>7500</v>
      </c>
      <c r="F67" s="68">
        <f t="shared" si="0"/>
        <v>262500</v>
      </c>
    </row>
    <row r="68" spans="1:6" ht="15" customHeight="1">
      <c r="A68" s="13">
        <f t="shared" si="3"/>
        <v>5.119999999999997</v>
      </c>
      <c r="B68" s="14" t="s">
        <v>66</v>
      </c>
      <c r="C68" s="28" t="s">
        <v>23</v>
      </c>
      <c r="D68" s="31">
        <v>32</v>
      </c>
      <c r="E68" s="68">
        <v>5369</v>
      </c>
      <c r="F68" s="68">
        <f t="shared" si="0"/>
        <v>171808</v>
      </c>
    </row>
    <row r="69" spans="1:6" s="24" customFormat="1" ht="15">
      <c r="A69" s="20"/>
      <c r="B69" s="89" t="s">
        <v>34</v>
      </c>
      <c r="C69" s="22"/>
      <c r="D69" s="61"/>
      <c r="E69" s="69"/>
      <c r="F69" s="70">
        <f>SUM(F57:F68)</f>
        <v>14429974</v>
      </c>
    </row>
    <row r="70" spans="1:6" ht="15" customHeight="1">
      <c r="A70" s="13">
        <v>6</v>
      </c>
      <c r="B70" s="40" t="s">
        <v>67</v>
      </c>
      <c r="C70" s="19"/>
      <c r="D70" s="31"/>
      <c r="E70" s="71"/>
      <c r="F70" s="68" t="str">
        <f t="shared" si="0"/>
        <v> </v>
      </c>
    </row>
    <row r="71" spans="1:6" ht="15" customHeight="1">
      <c r="A71" s="13">
        <f aca="true" t="shared" si="4" ref="A71:A77">+A70+0.01</f>
        <v>6.01</v>
      </c>
      <c r="B71" s="18" t="s">
        <v>68</v>
      </c>
      <c r="C71" s="19" t="s">
        <v>23</v>
      </c>
      <c r="D71" s="11">
        <v>14</v>
      </c>
      <c r="E71" s="68">
        <v>33210</v>
      </c>
      <c r="F71" s="68">
        <f t="shared" si="0"/>
        <v>464940</v>
      </c>
    </row>
    <row r="72" spans="1:6" ht="24">
      <c r="A72" s="13">
        <f t="shared" si="4"/>
        <v>6.02</v>
      </c>
      <c r="B72" s="18" t="s">
        <v>141</v>
      </c>
      <c r="C72" s="19" t="s">
        <v>12</v>
      </c>
      <c r="D72" s="11">
        <v>8</v>
      </c>
      <c r="E72" s="68">
        <v>51931</v>
      </c>
      <c r="F72" s="68">
        <f t="shared" si="0"/>
        <v>415448</v>
      </c>
    </row>
    <row r="73" spans="1:6" ht="24">
      <c r="A73" s="13">
        <f t="shared" si="4"/>
        <v>6.029999999999999</v>
      </c>
      <c r="B73" s="18" t="s">
        <v>142</v>
      </c>
      <c r="C73" s="19" t="s">
        <v>23</v>
      </c>
      <c r="D73" s="11">
        <v>10</v>
      </c>
      <c r="E73" s="68">
        <v>141568</v>
      </c>
      <c r="F73" s="68">
        <f t="shared" si="0"/>
        <v>1415680</v>
      </c>
    </row>
    <row r="74" spans="1:6" ht="24">
      <c r="A74" s="13">
        <f>+A72+0.01</f>
        <v>6.029999999999999</v>
      </c>
      <c r="B74" s="18" t="s">
        <v>143</v>
      </c>
      <c r="C74" s="19" t="s">
        <v>23</v>
      </c>
      <c r="D74" s="11">
        <v>42</v>
      </c>
      <c r="E74" s="68">
        <v>185000</v>
      </c>
      <c r="F74" s="68">
        <f t="shared" si="0"/>
        <v>7770000</v>
      </c>
    </row>
    <row r="75" spans="1:6" ht="24">
      <c r="A75" s="13">
        <f t="shared" si="4"/>
        <v>6.039999999999999</v>
      </c>
      <c r="B75" s="18" t="s">
        <v>144</v>
      </c>
      <c r="C75" s="19" t="s">
        <v>12</v>
      </c>
      <c r="D75" s="11">
        <v>4</v>
      </c>
      <c r="E75" s="68">
        <v>288000</v>
      </c>
      <c r="F75" s="68">
        <f t="shared" si="0"/>
        <v>1152000</v>
      </c>
    </row>
    <row r="76" spans="1:6" ht="24">
      <c r="A76" s="13">
        <f t="shared" si="4"/>
        <v>6.049999999999999</v>
      </c>
      <c r="B76" s="18" t="s">
        <v>145</v>
      </c>
      <c r="C76" s="19" t="s">
        <v>12</v>
      </c>
      <c r="D76" s="11">
        <v>1</v>
      </c>
      <c r="E76" s="68">
        <v>283214</v>
      </c>
      <c r="F76" s="68">
        <f t="shared" si="0"/>
        <v>283214</v>
      </c>
    </row>
    <row r="77" spans="1:6" ht="12.75">
      <c r="A77" s="13">
        <f t="shared" si="4"/>
        <v>6.059999999999999</v>
      </c>
      <c r="B77" s="18" t="s">
        <v>72</v>
      </c>
      <c r="C77" s="19" t="s">
        <v>12</v>
      </c>
      <c r="D77" s="11">
        <v>3</v>
      </c>
      <c r="E77" s="68">
        <v>297887</v>
      </c>
      <c r="F77" s="68">
        <f aca="true" t="shared" si="5" ref="F77:F124">IF(ISBLANK(D77)," ",D77*E77)</f>
        <v>893661</v>
      </c>
    </row>
    <row r="78" spans="1:6" s="24" customFormat="1" ht="15">
      <c r="A78" s="20"/>
      <c r="B78" s="89" t="s">
        <v>34</v>
      </c>
      <c r="C78" s="22"/>
      <c r="D78" s="61"/>
      <c r="E78" s="69"/>
      <c r="F78" s="70">
        <f>SUM(F71:F77)</f>
        <v>12394943</v>
      </c>
    </row>
    <row r="79" spans="1:6" ht="15" customHeight="1">
      <c r="A79" s="13">
        <v>7</v>
      </c>
      <c r="B79" s="40" t="s">
        <v>73</v>
      </c>
      <c r="C79" s="19"/>
      <c r="D79" s="31"/>
      <c r="E79" s="71"/>
      <c r="F79" s="68" t="str">
        <f t="shared" si="5"/>
        <v> </v>
      </c>
    </row>
    <row r="80" spans="1:6" ht="15" customHeight="1">
      <c r="A80" s="13">
        <f aca="true" t="shared" si="6" ref="A80:A87">+A79+0.01</f>
        <v>7.01</v>
      </c>
      <c r="B80" s="18" t="s">
        <v>74</v>
      </c>
      <c r="C80" s="19" t="s">
        <v>12</v>
      </c>
      <c r="D80" s="11">
        <v>39</v>
      </c>
      <c r="E80" s="68">
        <v>113147</v>
      </c>
      <c r="F80" s="68">
        <f t="shared" si="5"/>
        <v>4412733</v>
      </c>
    </row>
    <row r="81" spans="1:6" ht="24">
      <c r="A81" s="13">
        <f t="shared" si="6"/>
        <v>7.02</v>
      </c>
      <c r="B81" s="18" t="s">
        <v>146</v>
      </c>
      <c r="C81" s="19" t="s">
        <v>23</v>
      </c>
      <c r="D81" s="11">
        <v>39</v>
      </c>
      <c r="E81" s="68">
        <f>ROUND(2931963/32.23,-2)</f>
        <v>91000</v>
      </c>
      <c r="F81" s="68">
        <f t="shared" si="5"/>
        <v>3549000</v>
      </c>
    </row>
    <row r="82" spans="1:6" ht="24">
      <c r="A82" s="13">
        <f t="shared" si="6"/>
        <v>7.029999999999999</v>
      </c>
      <c r="B82" s="18" t="s">
        <v>147</v>
      </c>
      <c r="C82" s="19" t="s">
        <v>23</v>
      </c>
      <c r="D82" s="11">
        <v>35</v>
      </c>
      <c r="E82" s="68">
        <f>ROUND(5111040/29.16,-2)</f>
        <v>175300</v>
      </c>
      <c r="F82" s="68">
        <f t="shared" si="5"/>
        <v>6135500</v>
      </c>
    </row>
    <row r="83" spans="1:6" ht="24">
      <c r="A83" s="13">
        <f t="shared" si="6"/>
        <v>7.039999999999999</v>
      </c>
      <c r="B83" s="18" t="s">
        <v>148</v>
      </c>
      <c r="C83" s="19" t="s">
        <v>23</v>
      </c>
      <c r="D83" s="11">
        <v>65</v>
      </c>
      <c r="E83" s="68">
        <v>6979</v>
      </c>
      <c r="F83" s="68">
        <f t="shared" si="5"/>
        <v>453635</v>
      </c>
    </row>
    <row r="84" spans="1:6" ht="15" customHeight="1">
      <c r="A84" s="13">
        <f t="shared" si="6"/>
        <v>7.049999999999999</v>
      </c>
      <c r="B84" s="18" t="s">
        <v>149</v>
      </c>
      <c r="C84" s="19" t="s">
        <v>23</v>
      </c>
      <c r="D84" s="11">
        <v>38</v>
      </c>
      <c r="E84" s="68">
        <v>7038</v>
      </c>
      <c r="F84" s="68">
        <f t="shared" si="5"/>
        <v>267444</v>
      </c>
    </row>
    <row r="85" spans="1:6" ht="12.75">
      <c r="A85" s="13">
        <f t="shared" si="6"/>
        <v>7.059999999999999</v>
      </c>
      <c r="B85" s="43" t="s">
        <v>150</v>
      </c>
      <c r="C85" s="19" t="s">
        <v>82</v>
      </c>
      <c r="D85" s="11">
        <v>7</v>
      </c>
      <c r="E85" s="68">
        <v>93497</v>
      </c>
      <c r="F85" s="68">
        <f t="shared" si="5"/>
        <v>654479</v>
      </c>
    </row>
    <row r="86" spans="1:6" ht="24">
      <c r="A86" s="13">
        <f t="shared" si="6"/>
        <v>7.0699999999999985</v>
      </c>
      <c r="B86" s="43" t="s">
        <v>77</v>
      </c>
      <c r="C86" s="19" t="s">
        <v>12</v>
      </c>
      <c r="D86" s="11">
        <v>10</v>
      </c>
      <c r="E86" s="68">
        <v>4340</v>
      </c>
      <c r="F86" s="68">
        <f t="shared" si="5"/>
        <v>43400</v>
      </c>
    </row>
    <row r="87" spans="1:6" ht="61.5" customHeight="1">
      <c r="A87" s="13">
        <f t="shared" si="6"/>
        <v>7.079999999999998</v>
      </c>
      <c r="B87" s="92" t="s">
        <v>78</v>
      </c>
      <c r="C87" s="19" t="s">
        <v>12</v>
      </c>
      <c r="D87" s="11">
        <v>11</v>
      </c>
      <c r="E87" s="94">
        <v>48300</v>
      </c>
      <c r="F87" s="68">
        <f t="shared" si="5"/>
        <v>531300</v>
      </c>
    </row>
    <row r="88" spans="1:6" s="24" customFormat="1" ht="15">
      <c r="A88" s="20"/>
      <c r="B88" s="89" t="s">
        <v>34</v>
      </c>
      <c r="C88" s="22"/>
      <c r="D88" s="61"/>
      <c r="E88" s="69"/>
      <c r="F88" s="70">
        <f>SUM(F80:F87)</f>
        <v>16047491</v>
      </c>
    </row>
    <row r="89" spans="1:6" ht="28.5" customHeight="1">
      <c r="A89" s="13">
        <v>8</v>
      </c>
      <c r="B89" s="40" t="s">
        <v>79</v>
      </c>
      <c r="C89" s="19"/>
      <c r="D89" s="31"/>
      <c r="E89" s="71"/>
      <c r="F89" s="68" t="str">
        <f t="shared" si="5"/>
        <v> </v>
      </c>
    </row>
    <row r="90" spans="1:6" ht="15" customHeight="1">
      <c r="A90" s="13">
        <f aca="true" t="shared" si="7" ref="A90:A117">+A89+0.01</f>
        <v>8.01</v>
      </c>
      <c r="B90" s="18" t="s">
        <v>84</v>
      </c>
      <c r="C90" s="19" t="s">
        <v>82</v>
      </c>
      <c r="D90" s="11">
        <v>4</v>
      </c>
      <c r="E90" s="68">
        <v>23177</v>
      </c>
      <c r="F90" s="68">
        <f t="shared" si="5"/>
        <v>92708</v>
      </c>
    </row>
    <row r="91" spans="1:6" ht="15" customHeight="1">
      <c r="A91" s="13">
        <f t="shared" si="7"/>
        <v>8.02</v>
      </c>
      <c r="B91" s="18" t="s">
        <v>85</v>
      </c>
      <c r="C91" s="19" t="s">
        <v>82</v>
      </c>
      <c r="D91" s="11">
        <v>2</v>
      </c>
      <c r="E91" s="68">
        <v>33192</v>
      </c>
      <c r="F91" s="68">
        <f t="shared" si="5"/>
        <v>66384</v>
      </c>
    </row>
    <row r="92" spans="1:6" ht="15" customHeight="1">
      <c r="A92" s="13">
        <f t="shared" si="7"/>
        <v>8.03</v>
      </c>
      <c r="B92" s="18" t="s">
        <v>86</v>
      </c>
      <c r="C92" s="19" t="s">
        <v>82</v>
      </c>
      <c r="D92" s="11">
        <v>1</v>
      </c>
      <c r="E92" s="68">
        <v>44841</v>
      </c>
      <c r="F92" s="68">
        <f t="shared" si="5"/>
        <v>44841</v>
      </c>
    </row>
    <row r="93" spans="1:6" ht="15" customHeight="1">
      <c r="A93" s="13">
        <f t="shared" si="7"/>
        <v>8.04</v>
      </c>
      <c r="B93" s="18" t="s">
        <v>87</v>
      </c>
      <c r="C93" s="19" t="s">
        <v>23</v>
      </c>
      <c r="D93" s="11">
        <v>24</v>
      </c>
      <c r="E93" s="68">
        <v>4276</v>
      </c>
      <c r="F93" s="68">
        <f t="shared" si="5"/>
        <v>102624</v>
      </c>
    </row>
    <row r="94" spans="1:6" ht="15" customHeight="1">
      <c r="A94" s="13">
        <f t="shared" si="7"/>
        <v>8.049999999999999</v>
      </c>
      <c r="B94" s="18" t="s">
        <v>88</v>
      </c>
      <c r="C94" s="19" t="s">
        <v>23</v>
      </c>
      <c r="D94" s="11">
        <v>15</v>
      </c>
      <c r="E94" s="68">
        <v>18000</v>
      </c>
      <c r="F94" s="68">
        <f t="shared" si="5"/>
        <v>270000</v>
      </c>
    </row>
    <row r="95" spans="1:6" ht="15" customHeight="1">
      <c r="A95" s="13">
        <f t="shared" si="7"/>
        <v>8.059999999999999</v>
      </c>
      <c r="B95" s="18" t="s">
        <v>89</v>
      </c>
      <c r="C95" s="19" t="s">
        <v>23</v>
      </c>
      <c r="D95" s="11">
        <v>6</v>
      </c>
      <c r="E95" s="68">
        <v>24000</v>
      </c>
      <c r="F95" s="68">
        <f t="shared" si="5"/>
        <v>144000</v>
      </c>
    </row>
    <row r="96" spans="1:6" ht="24">
      <c r="A96" s="13">
        <f t="shared" si="7"/>
        <v>8.069999999999999</v>
      </c>
      <c r="B96" s="18" t="s">
        <v>90</v>
      </c>
      <c r="C96" s="19" t="s">
        <v>23</v>
      </c>
      <c r="D96" s="11">
        <v>42</v>
      </c>
      <c r="E96" s="68">
        <v>21104</v>
      </c>
      <c r="F96" s="68">
        <f t="shared" si="5"/>
        <v>886368</v>
      </c>
    </row>
    <row r="97" spans="1:6" ht="24">
      <c r="A97" s="13">
        <f t="shared" si="7"/>
        <v>8.079999999999998</v>
      </c>
      <c r="B97" s="92" t="s">
        <v>91</v>
      </c>
      <c r="C97" s="19" t="s">
        <v>82</v>
      </c>
      <c r="D97" s="11">
        <v>1</v>
      </c>
      <c r="E97" s="68">
        <v>37710</v>
      </c>
      <c r="F97" s="68">
        <f t="shared" si="5"/>
        <v>37710</v>
      </c>
    </row>
    <row r="98" spans="1:6" ht="15" customHeight="1">
      <c r="A98" s="13">
        <f t="shared" si="7"/>
        <v>8.089999999999998</v>
      </c>
      <c r="B98" s="18" t="s">
        <v>92</v>
      </c>
      <c r="C98" s="19" t="s">
        <v>93</v>
      </c>
      <c r="D98" s="11">
        <v>1</v>
      </c>
      <c r="E98" s="68">
        <v>41606</v>
      </c>
      <c r="F98" s="68">
        <f t="shared" si="5"/>
        <v>41606</v>
      </c>
    </row>
    <row r="99" spans="1:6" ht="15" customHeight="1">
      <c r="A99" s="13">
        <f t="shared" si="7"/>
        <v>8.099999999999998</v>
      </c>
      <c r="B99" s="18" t="s">
        <v>94</v>
      </c>
      <c r="C99" s="19" t="s">
        <v>82</v>
      </c>
      <c r="D99" s="11">
        <v>1</v>
      </c>
      <c r="E99" s="68">
        <v>10783</v>
      </c>
      <c r="F99" s="68">
        <f t="shared" si="5"/>
        <v>10783</v>
      </c>
    </row>
    <row r="100" spans="1:6" ht="48">
      <c r="A100" s="13">
        <f t="shared" si="7"/>
        <v>8.109999999999998</v>
      </c>
      <c r="B100" s="18" t="s">
        <v>95</v>
      </c>
      <c r="C100" s="19" t="s">
        <v>82</v>
      </c>
      <c r="D100" s="11">
        <v>1</v>
      </c>
      <c r="E100" s="68">
        <v>344741</v>
      </c>
      <c r="F100" s="68">
        <f t="shared" si="5"/>
        <v>344741</v>
      </c>
    </row>
    <row r="101" spans="1:6" ht="24">
      <c r="A101" s="13">
        <f t="shared" si="7"/>
        <v>8.119999999999997</v>
      </c>
      <c r="B101" s="18" t="s">
        <v>151</v>
      </c>
      <c r="C101" s="19" t="s">
        <v>82</v>
      </c>
      <c r="D101" s="11">
        <v>1</v>
      </c>
      <c r="E101" s="68">
        <v>72340</v>
      </c>
      <c r="F101" s="68">
        <f t="shared" si="5"/>
        <v>72340</v>
      </c>
    </row>
    <row r="102" spans="1:6" ht="36">
      <c r="A102" s="13">
        <f t="shared" si="7"/>
        <v>8.129999999999997</v>
      </c>
      <c r="B102" s="18" t="s">
        <v>152</v>
      </c>
      <c r="C102" s="19" t="s">
        <v>82</v>
      </c>
      <c r="D102" s="11">
        <v>2</v>
      </c>
      <c r="E102" s="68">
        <v>280000</v>
      </c>
      <c r="F102" s="68">
        <f t="shared" si="5"/>
        <v>560000</v>
      </c>
    </row>
    <row r="103" spans="1:6" ht="24">
      <c r="A103" s="13">
        <f t="shared" si="7"/>
        <v>8.139999999999997</v>
      </c>
      <c r="B103" s="18" t="s">
        <v>99</v>
      </c>
      <c r="C103" s="19" t="s">
        <v>82</v>
      </c>
      <c r="D103" s="11">
        <v>12</v>
      </c>
      <c r="E103" s="68">
        <v>56863</v>
      </c>
      <c r="F103" s="68">
        <f t="shared" si="5"/>
        <v>682356</v>
      </c>
    </row>
    <row r="104" spans="1:6" ht="48">
      <c r="A104" s="13">
        <f t="shared" si="7"/>
        <v>8.149999999999997</v>
      </c>
      <c r="B104" s="18" t="s">
        <v>97</v>
      </c>
      <c r="C104" s="19" t="s">
        <v>82</v>
      </c>
      <c r="D104" s="11">
        <v>3</v>
      </c>
      <c r="E104" s="68">
        <v>612350</v>
      </c>
      <c r="F104" s="68">
        <f t="shared" si="5"/>
        <v>1837050</v>
      </c>
    </row>
    <row r="105" spans="1:6" ht="12.75">
      <c r="A105" s="13">
        <f t="shared" si="7"/>
        <v>8.159999999999997</v>
      </c>
      <c r="B105" s="18" t="s">
        <v>98</v>
      </c>
      <c r="C105" s="19" t="s">
        <v>82</v>
      </c>
      <c r="D105" s="11">
        <v>12</v>
      </c>
      <c r="E105" s="68">
        <v>45600</v>
      </c>
      <c r="F105" s="68">
        <f t="shared" si="5"/>
        <v>547200</v>
      </c>
    </row>
    <row r="106" spans="1:6" ht="24">
      <c r="A106" s="13">
        <f t="shared" si="7"/>
        <v>8.169999999999996</v>
      </c>
      <c r="B106" s="18" t="s">
        <v>153</v>
      </c>
      <c r="C106" s="19" t="s">
        <v>82</v>
      </c>
      <c r="D106" s="11">
        <v>4</v>
      </c>
      <c r="E106" s="68">
        <v>46750</v>
      </c>
      <c r="F106" s="68">
        <f t="shared" si="5"/>
        <v>187000</v>
      </c>
    </row>
    <row r="107" spans="1:6" ht="60">
      <c r="A107" s="13">
        <f t="shared" si="7"/>
        <v>8.179999999999996</v>
      </c>
      <c r="B107" s="18" t="s">
        <v>154</v>
      </c>
      <c r="C107" s="19" t="s">
        <v>82</v>
      </c>
      <c r="D107" s="11">
        <v>8</v>
      </c>
      <c r="E107" s="68">
        <v>79980</v>
      </c>
      <c r="F107" s="68">
        <f t="shared" si="5"/>
        <v>639840</v>
      </c>
    </row>
    <row r="108" spans="1:6" ht="48">
      <c r="A108" s="13">
        <f t="shared" si="7"/>
        <v>8.189999999999996</v>
      </c>
      <c r="B108" s="18" t="s">
        <v>155</v>
      </c>
      <c r="C108" s="19" t="s">
        <v>82</v>
      </c>
      <c r="D108" s="11">
        <v>4</v>
      </c>
      <c r="E108" s="68">
        <v>68678</v>
      </c>
      <c r="F108" s="68">
        <f t="shared" si="5"/>
        <v>274712</v>
      </c>
    </row>
    <row r="109" spans="1:6" ht="15" customHeight="1">
      <c r="A109" s="13">
        <f t="shared" si="7"/>
        <v>8.199999999999996</v>
      </c>
      <c r="B109" s="18" t="s">
        <v>156</v>
      </c>
      <c r="C109" s="19" t="s">
        <v>82</v>
      </c>
      <c r="D109" s="11">
        <v>2</v>
      </c>
      <c r="E109" s="68">
        <v>48508</v>
      </c>
      <c r="F109" s="68">
        <f t="shared" si="5"/>
        <v>97016</v>
      </c>
    </row>
    <row r="110" spans="1:6" ht="15" customHeight="1">
      <c r="A110" s="13">
        <f t="shared" si="7"/>
        <v>8.209999999999996</v>
      </c>
      <c r="B110" s="18" t="s">
        <v>157</v>
      </c>
      <c r="C110" s="19" t="s">
        <v>82</v>
      </c>
      <c r="D110" s="11">
        <v>2</v>
      </c>
      <c r="E110" s="68">
        <v>52354</v>
      </c>
      <c r="F110" s="68">
        <f t="shared" si="5"/>
        <v>104708</v>
      </c>
    </row>
    <row r="111" spans="1:6" ht="24">
      <c r="A111" s="13">
        <f t="shared" si="7"/>
        <v>8.219999999999995</v>
      </c>
      <c r="B111" s="18" t="s">
        <v>158</v>
      </c>
      <c r="C111" s="19" t="s">
        <v>82</v>
      </c>
      <c r="D111" s="11">
        <v>10</v>
      </c>
      <c r="E111" s="68">
        <v>25508</v>
      </c>
      <c r="F111" s="68">
        <f t="shared" si="5"/>
        <v>255080</v>
      </c>
    </row>
    <row r="112" spans="1:6" ht="15" customHeight="1">
      <c r="A112" s="13">
        <f t="shared" si="7"/>
        <v>8.229999999999995</v>
      </c>
      <c r="B112" s="18" t="s">
        <v>101</v>
      </c>
      <c r="C112" s="19" t="s">
        <v>82</v>
      </c>
      <c r="D112" s="11">
        <v>5</v>
      </c>
      <c r="E112" s="68">
        <v>44080</v>
      </c>
      <c r="F112" s="68">
        <f t="shared" si="5"/>
        <v>220400</v>
      </c>
    </row>
    <row r="113" spans="1:6" ht="24">
      <c r="A113" s="13">
        <f t="shared" si="7"/>
        <v>8.239999999999995</v>
      </c>
      <c r="B113" s="18" t="s">
        <v>102</v>
      </c>
      <c r="C113" s="19" t="s">
        <v>82</v>
      </c>
      <c r="D113" s="11">
        <v>6</v>
      </c>
      <c r="E113" s="68">
        <v>98275</v>
      </c>
      <c r="F113" s="68">
        <f t="shared" si="5"/>
        <v>589650</v>
      </c>
    </row>
    <row r="114" spans="1:6" ht="15" customHeight="1">
      <c r="A114" s="13">
        <f t="shared" si="7"/>
        <v>8.249999999999995</v>
      </c>
      <c r="B114" s="18" t="s">
        <v>103</v>
      </c>
      <c r="C114" s="19" t="s">
        <v>82</v>
      </c>
      <c r="D114" s="11">
        <v>8</v>
      </c>
      <c r="E114" s="68">
        <v>100000</v>
      </c>
      <c r="F114" s="68">
        <f t="shared" si="5"/>
        <v>800000</v>
      </c>
    </row>
    <row r="115" spans="1:6" ht="15" customHeight="1">
      <c r="A115" s="13">
        <f t="shared" si="7"/>
        <v>8.259999999999994</v>
      </c>
      <c r="B115" s="18" t="s">
        <v>106</v>
      </c>
      <c r="C115" s="19" t="s">
        <v>82</v>
      </c>
      <c r="D115" s="11">
        <v>1</v>
      </c>
      <c r="E115" s="68">
        <v>88106</v>
      </c>
      <c r="F115" s="68">
        <f t="shared" si="5"/>
        <v>88106</v>
      </c>
    </row>
    <row r="116" spans="1:6" ht="15" customHeight="1">
      <c r="A116" s="13">
        <f t="shared" si="7"/>
        <v>8.269999999999994</v>
      </c>
      <c r="B116" s="18" t="s">
        <v>104</v>
      </c>
      <c r="C116" s="19" t="s">
        <v>23</v>
      </c>
      <c r="D116" s="11">
        <v>45.30280748081288</v>
      </c>
      <c r="E116" s="68">
        <v>15501</v>
      </c>
      <c r="F116" s="68">
        <f t="shared" si="5"/>
        <v>702238.8187600805</v>
      </c>
    </row>
    <row r="117" spans="1:6" ht="15" customHeight="1">
      <c r="A117" s="13">
        <f t="shared" si="7"/>
        <v>8.279999999999994</v>
      </c>
      <c r="B117" s="18" t="s">
        <v>105</v>
      </c>
      <c r="C117" s="19" t="s">
        <v>23</v>
      </c>
      <c r="D117" s="11">
        <v>300</v>
      </c>
      <c r="E117" s="68">
        <v>10007</v>
      </c>
      <c r="F117" s="68">
        <f t="shared" si="5"/>
        <v>3002100</v>
      </c>
    </row>
    <row r="118" spans="1:6" s="24" customFormat="1" ht="15">
      <c r="A118" s="20"/>
      <c r="B118" s="89" t="s">
        <v>34</v>
      </c>
      <c r="C118" s="22"/>
      <c r="D118" s="61"/>
      <c r="E118" s="69"/>
      <c r="F118" s="70">
        <f>SUM(F90:F117)</f>
        <v>12701561.81876008</v>
      </c>
    </row>
    <row r="119" spans="1:6" ht="15" customHeight="1">
      <c r="A119" s="13">
        <v>9</v>
      </c>
      <c r="B119" s="40" t="s">
        <v>107</v>
      </c>
      <c r="C119" s="19"/>
      <c r="D119" s="31"/>
      <c r="E119" s="68" t="s">
        <v>108</v>
      </c>
      <c r="F119" s="68" t="str">
        <f t="shared" si="5"/>
        <v> </v>
      </c>
    </row>
    <row r="120" spans="1:6" ht="15" customHeight="1">
      <c r="A120" s="13">
        <f>+A119+0.01</f>
        <v>9.01</v>
      </c>
      <c r="B120" s="18" t="s">
        <v>109</v>
      </c>
      <c r="C120" s="19" t="s">
        <v>12</v>
      </c>
      <c r="D120" s="11">
        <v>3</v>
      </c>
      <c r="E120" s="68">
        <v>39921</v>
      </c>
      <c r="F120" s="68">
        <f t="shared" si="5"/>
        <v>119763</v>
      </c>
    </row>
    <row r="121" spans="1:6" ht="15" customHeight="1">
      <c r="A121" s="13">
        <f>+A120+0.01</f>
        <v>9.02</v>
      </c>
      <c r="B121" s="18" t="s">
        <v>111</v>
      </c>
      <c r="C121" s="19" t="s">
        <v>12</v>
      </c>
      <c r="D121" s="11">
        <v>350</v>
      </c>
      <c r="E121" s="68">
        <v>956</v>
      </c>
      <c r="F121" s="68">
        <f t="shared" si="5"/>
        <v>334600</v>
      </c>
    </row>
    <row r="122" spans="1:6" ht="15" customHeight="1">
      <c r="A122" s="13">
        <f>+A121+0.01</f>
        <v>9.03</v>
      </c>
      <c r="B122" s="18" t="s">
        <v>159</v>
      </c>
      <c r="C122" s="19" t="s">
        <v>160</v>
      </c>
      <c r="D122" s="11">
        <v>1</v>
      </c>
      <c r="E122" s="68">
        <v>410240</v>
      </c>
      <c r="F122" s="68">
        <f t="shared" si="5"/>
        <v>410240</v>
      </c>
    </row>
    <row r="123" spans="1:6" ht="12.75">
      <c r="A123" s="13">
        <f>+A122+0.01</f>
        <v>9.04</v>
      </c>
      <c r="B123" s="18" t="s">
        <v>161</v>
      </c>
      <c r="C123" s="15" t="s">
        <v>12</v>
      </c>
      <c r="D123" s="17">
        <v>32</v>
      </c>
      <c r="E123" s="68">
        <v>5000</v>
      </c>
      <c r="F123" s="68">
        <f t="shared" si="5"/>
        <v>160000</v>
      </c>
    </row>
    <row r="124" spans="1:6" ht="24">
      <c r="A124" s="13">
        <f>+A123+0.01</f>
        <v>9.049999999999999</v>
      </c>
      <c r="B124" s="18" t="s">
        <v>162</v>
      </c>
      <c r="C124" s="19" t="s">
        <v>12</v>
      </c>
      <c r="D124" s="11">
        <v>25</v>
      </c>
      <c r="E124" s="68">
        <v>55000</v>
      </c>
      <c r="F124" s="68">
        <f t="shared" si="5"/>
        <v>1375000</v>
      </c>
    </row>
    <row r="125" spans="1:6" s="24" customFormat="1" ht="15">
      <c r="A125" s="20"/>
      <c r="B125" s="89" t="s">
        <v>34</v>
      </c>
      <c r="C125" s="22"/>
      <c r="D125" s="61"/>
      <c r="E125" s="69"/>
      <c r="F125" s="70">
        <f>SUM(F120:F124)</f>
        <v>2399603</v>
      </c>
    </row>
    <row r="126" spans="1:6" s="49" customFormat="1" ht="15" customHeight="1">
      <c r="A126" s="85"/>
      <c r="B126" s="86"/>
      <c r="C126" s="85"/>
      <c r="D126" s="85"/>
      <c r="E126" s="87"/>
      <c r="F126" s="88"/>
    </row>
    <row r="127" spans="1:6" s="49" customFormat="1" ht="15" customHeight="1">
      <c r="A127" s="97" t="s">
        <v>184</v>
      </c>
      <c r="B127" s="97"/>
      <c r="C127" s="97"/>
      <c r="D127" s="97"/>
      <c r="E127" s="97"/>
      <c r="F127" s="97"/>
    </row>
    <row r="128" spans="1:6" s="49" customFormat="1" ht="15" customHeight="1">
      <c r="A128" s="84"/>
      <c r="B128" s="84"/>
      <c r="C128" s="84"/>
      <c r="D128" s="84"/>
      <c r="E128" s="84"/>
      <c r="F128" s="95" t="s">
        <v>181</v>
      </c>
    </row>
    <row r="129" spans="1:6" s="49" customFormat="1" ht="15" customHeight="1">
      <c r="A129" s="84"/>
      <c r="B129" s="84"/>
      <c r="C129" s="84"/>
      <c r="D129" s="84"/>
      <c r="E129" s="84"/>
      <c r="F129" s="62"/>
    </row>
    <row r="130" spans="1:6" s="49" customFormat="1" ht="15" customHeight="1">
      <c r="A130" s="3" t="s">
        <v>4</v>
      </c>
      <c r="B130" s="4" t="s">
        <v>5</v>
      </c>
      <c r="C130" s="3" t="s">
        <v>6</v>
      </c>
      <c r="D130" s="3" t="s">
        <v>7</v>
      </c>
      <c r="E130" s="3" t="s">
        <v>8</v>
      </c>
      <c r="F130" s="3" t="s">
        <v>9</v>
      </c>
    </row>
    <row r="131" spans="1:6" ht="15" customHeight="1">
      <c r="A131" s="5">
        <v>1</v>
      </c>
      <c r="B131" s="6" t="s">
        <v>10</v>
      </c>
      <c r="C131" s="3"/>
      <c r="D131" s="3"/>
      <c r="E131" s="74"/>
      <c r="F131" s="74"/>
    </row>
    <row r="132" spans="1:6" ht="15" customHeight="1">
      <c r="A132" s="7">
        <v>1.01</v>
      </c>
      <c r="B132" s="8" t="s">
        <v>11</v>
      </c>
      <c r="C132" s="9" t="s">
        <v>12</v>
      </c>
      <c r="D132" s="10">
        <v>80</v>
      </c>
      <c r="E132" s="75">
        <v>1360</v>
      </c>
      <c r="F132" s="76">
        <f>IF(ISBLANK(D132)," ",D132*E132)</f>
        <v>108800</v>
      </c>
    </row>
    <row r="133" spans="1:6" ht="15" customHeight="1">
      <c r="A133" s="13">
        <f>+A132+0.01</f>
        <v>1.02</v>
      </c>
      <c r="B133" s="14" t="s">
        <v>13</v>
      </c>
      <c r="C133" s="15" t="s">
        <v>14</v>
      </c>
      <c r="D133" s="16">
        <v>3</v>
      </c>
      <c r="E133" s="75">
        <v>120000</v>
      </c>
      <c r="F133" s="76">
        <f aca="true" t="shared" si="8" ref="F133:F200">IF(ISBLANK(D133)," ",D133*E133)</f>
        <v>360000</v>
      </c>
    </row>
    <row r="134" spans="1:6" ht="15" customHeight="1">
      <c r="A134" s="13">
        <f aca="true" t="shared" si="9" ref="A134:A148">+A133+0.01</f>
        <v>1.03</v>
      </c>
      <c r="B134" s="14" t="s">
        <v>15</v>
      </c>
      <c r="C134" s="15" t="s">
        <v>14</v>
      </c>
      <c r="D134" s="16">
        <v>3</v>
      </c>
      <c r="E134" s="75">
        <v>176500</v>
      </c>
      <c r="F134" s="76">
        <f t="shared" si="8"/>
        <v>529500</v>
      </c>
    </row>
    <row r="135" spans="1:6" ht="15" customHeight="1">
      <c r="A135" s="13">
        <f t="shared" si="9"/>
        <v>1.04</v>
      </c>
      <c r="B135" s="14" t="s">
        <v>16</v>
      </c>
      <c r="C135" s="15" t="s">
        <v>17</v>
      </c>
      <c r="D135" s="16">
        <v>1</v>
      </c>
      <c r="E135" s="75">
        <v>42000</v>
      </c>
      <c r="F135" s="76">
        <f t="shared" si="8"/>
        <v>42000</v>
      </c>
    </row>
    <row r="136" spans="1:6" ht="15" customHeight="1">
      <c r="A136" s="13">
        <f t="shared" si="9"/>
        <v>1.05</v>
      </c>
      <c r="B136" s="14" t="s">
        <v>18</v>
      </c>
      <c r="C136" s="15" t="s">
        <v>12</v>
      </c>
      <c r="D136" s="17">
        <v>26</v>
      </c>
      <c r="E136" s="75">
        <v>3200</v>
      </c>
      <c r="F136" s="76">
        <f t="shared" si="8"/>
        <v>83200</v>
      </c>
    </row>
    <row r="137" spans="1:6" ht="15" customHeight="1">
      <c r="A137" s="13">
        <f t="shared" si="9"/>
        <v>1.06</v>
      </c>
      <c r="B137" s="14" t="s">
        <v>19</v>
      </c>
      <c r="C137" s="15" t="s">
        <v>20</v>
      </c>
      <c r="D137" s="17">
        <v>20</v>
      </c>
      <c r="E137" s="75">
        <v>8000</v>
      </c>
      <c r="F137" s="76">
        <f t="shared" si="8"/>
        <v>160000</v>
      </c>
    </row>
    <row r="138" spans="1:6" ht="15" customHeight="1">
      <c r="A138" s="13">
        <f t="shared" si="9"/>
        <v>1.07</v>
      </c>
      <c r="B138" s="14" t="s">
        <v>21</v>
      </c>
      <c r="C138" s="15" t="s">
        <v>12</v>
      </c>
      <c r="D138" s="17">
        <v>4</v>
      </c>
      <c r="E138" s="75">
        <v>12500</v>
      </c>
      <c r="F138" s="76">
        <f t="shared" si="8"/>
        <v>50000</v>
      </c>
    </row>
    <row r="139" spans="1:6" ht="15" customHeight="1">
      <c r="A139" s="13">
        <f t="shared" si="9"/>
        <v>1.08</v>
      </c>
      <c r="B139" s="14" t="s">
        <v>22</v>
      </c>
      <c r="C139" s="15" t="s">
        <v>23</v>
      </c>
      <c r="D139" s="17">
        <v>100</v>
      </c>
      <c r="E139" s="75">
        <v>6144</v>
      </c>
      <c r="F139" s="76">
        <f t="shared" si="8"/>
        <v>614400</v>
      </c>
    </row>
    <row r="140" spans="1:6" ht="15" customHeight="1">
      <c r="A140" s="13">
        <f t="shared" si="9"/>
        <v>1.09</v>
      </c>
      <c r="B140" s="14" t="s">
        <v>24</v>
      </c>
      <c r="C140" s="15" t="s">
        <v>12</v>
      </c>
      <c r="D140" s="17">
        <v>26</v>
      </c>
      <c r="E140" s="75">
        <v>7000</v>
      </c>
      <c r="F140" s="76">
        <f t="shared" si="8"/>
        <v>182000</v>
      </c>
    </row>
    <row r="141" spans="1:6" ht="15" customHeight="1">
      <c r="A141" s="13">
        <f t="shared" si="9"/>
        <v>1.1</v>
      </c>
      <c r="B141" s="14" t="s">
        <v>25</v>
      </c>
      <c r="C141" s="15" t="s">
        <v>26</v>
      </c>
      <c r="D141" s="17">
        <v>6</v>
      </c>
      <c r="E141" s="75">
        <v>36025</v>
      </c>
      <c r="F141" s="76">
        <f t="shared" si="8"/>
        <v>216150</v>
      </c>
    </row>
    <row r="142" spans="1:6" ht="15" customHeight="1">
      <c r="A142" s="13">
        <f t="shared" si="9"/>
        <v>1.11</v>
      </c>
      <c r="B142" s="14" t="s">
        <v>27</v>
      </c>
      <c r="C142" s="15" t="s">
        <v>12</v>
      </c>
      <c r="D142" s="17">
        <v>32</v>
      </c>
      <c r="E142" s="75">
        <v>7000</v>
      </c>
      <c r="F142" s="76">
        <f t="shared" si="8"/>
        <v>224000</v>
      </c>
    </row>
    <row r="143" spans="1:6" ht="15" customHeight="1">
      <c r="A143" s="13">
        <f t="shared" si="9"/>
        <v>1.12</v>
      </c>
      <c r="B143" s="18" t="s">
        <v>28</v>
      </c>
      <c r="C143" s="15" t="s">
        <v>12</v>
      </c>
      <c r="D143" s="17">
        <v>18</v>
      </c>
      <c r="E143" s="75">
        <v>12000</v>
      </c>
      <c r="F143" s="76">
        <f t="shared" si="8"/>
        <v>216000</v>
      </c>
    </row>
    <row r="144" spans="1:6" ht="15" customHeight="1">
      <c r="A144" s="13">
        <f t="shared" si="9"/>
        <v>1.1300000000000001</v>
      </c>
      <c r="B144" s="18" t="s">
        <v>29</v>
      </c>
      <c r="C144" s="15" t="s">
        <v>26</v>
      </c>
      <c r="D144" s="17">
        <v>7</v>
      </c>
      <c r="E144" s="75">
        <v>8181</v>
      </c>
      <c r="F144" s="76">
        <f t="shared" si="8"/>
        <v>57267</v>
      </c>
    </row>
    <row r="145" spans="1:6" ht="15" customHeight="1">
      <c r="A145" s="13">
        <f t="shared" si="9"/>
        <v>1.1400000000000001</v>
      </c>
      <c r="B145" s="14" t="s">
        <v>30</v>
      </c>
      <c r="C145" s="15" t="s">
        <v>17</v>
      </c>
      <c r="D145" s="17">
        <v>1</v>
      </c>
      <c r="E145" s="75">
        <v>65480</v>
      </c>
      <c r="F145" s="76">
        <f t="shared" si="8"/>
        <v>65480</v>
      </c>
    </row>
    <row r="146" spans="1:6" ht="15" customHeight="1">
      <c r="A146" s="13">
        <f t="shared" si="9"/>
        <v>1.1500000000000001</v>
      </c>
      <c r="B146" s="14" t="s">
        <v>31</v>
      </c>
      <c r="C146" s="15" t="s">
        <v>26</v>
      </c>
      <c r="D146" s="17">
        <v>196.64751527998567</v>
      </c>
      <c r="E146" s="75">
        <v>18000</v>
      </c>
      <c r="F146" s="76">
        <f t="shared" si="8"/>
        <v>3539655.2750397422</v>
      </c>
    </row>
    <row r="147" spans="1:6" ht="15" customHeight="1">
      <c r="A147" s="13">
        <f t="shared" si="9"/>
        <v>1.1600000000000001</v>
      </c>
      <c r="B147" s="18" t="s">
        <v>32</v>
      </c>
      <c r="C147" s="19" t="s">
        <v>20</v>
      </c>
      <c r="D147" s="11">
        <v>24</v>
      </c>
      <c r="E147" s="75">
        <v>3564</v>
      </c>
      <c r="F147" s="76">
        <f t="shared" si="8"/>
        <v>85536</v>
      </c>
    </row>
    <row r="148" spans="1:6" ht="15" customHeight="1">
      <c r="A148" s="13">
        <f t="shared" si="9"/>
        <v>1.1700000000000002</v>
      </c>
      <c r="B148" s="18" t="s">
        <v>33</v>
      </c>
      <c r="C148" s="15" t="s">
        <v>12</v>
      </c>
      <c r="D148" s="11">
        <v>60</v>
      </c>
      <c r="E148" s="75">
        <v>5526</v>
      </c>
      <c r="F148" s="76">
        <f t="shared" si="8"/>
        <v>331560</v>
      </c>
    </row>
    <row r="149" spans="1:6" ht="15" customHeight="1">
      <c r="A149" s="20"/>
      <c r="B149" s="21" t="s">
        <v>34</v>
      </c>
      <c r="C149" s="22"/>
      <c r="D149" s="23"/>
      <c r="E149" s="77"/>
      <c r="F149" s="78">
        <f>SUM(F132:F148)</f>
        <v>6865548.275039742</v>
      </c>
    </row>
    <row r="150" spans="1:6" ht="15" customHeight="1">
      <c r="A150" s="20"/>
      <c r="B150" s="21"/>
      <c r="C150" s="22"/>
      <c r="D150" s="23"/>
      <c r="E150" s="77"/>
      <c r="F150" s="78"/>
    </row>
    <row r="151" spans="1:6" ht="15" customHeight="1">
      <c r="A151" s="13">
        <v>2</v>
      </c>
      <c r="B151" s="25" t="s">
        <v>35</v>
      </c>
      <c r="C151" s="15"/>
      <c r="D151" s="17"/>
      <c r="E151" s="75"/>
      <c r="F151" s="76" t="str">
        <f t="shared" si="8"/>
        <v> </v>
      </c>
    </row>
    <row r="152" spans="1:6" ht="15" customHeight="1">
      <c r="A152" s="13">
        <f>+A151+0.01</f>
        <v>2.01</v>
      </c>
      <c r="B152" s="26" t="s">
        <v>36</v>
      </c>
      <c r="C152" s="27" t="s">
        <v>37</v>
      </c>
      <c r="D152" s="16">
        <f>+D148*0.425</f>
        <v>25.5</v>
      </c>
      <c r="E152" s="75">
        <v>15600</v>
      </c>
      <c r="F152" s="76">
        <f t="shared" si="8"/>
        <v>397800</v>
      </c>
    </row>
    <row r="153" spans="1:6" ht="15" customHeight="1">
      <c r="A153" s="13">
        <f>+A152+0.01</f>
        <v>2.0199999999999996</v>
      </c>
      <c r="B153" s="14" t="s">
        <v>38</v>
      </c>
      <c r="C153" s="15" t="s">
        <v>26</v>
      </c>
      <c r="D153" s="17">
        <f>+D148*0.425*1.2</f>
        <v>30.599999999999998</v>
      </c>
      <c r="E153" s="75">
        <v>18000</v>
      </c>
      <c r="F153" s="76">
        <f t="shared" si="8"/>
        <v>550800</v>
      </c>
    </row>
    <row r="154" spans="1:6" ht="15" customHeight="1">
      <c r="A154" s="13">
        <f>+A153+0.01</f>
        <v>2.0299999999999994</v>
      </c>
      <c r="B154" s="18" t="s">
        <v>39</v>
      </c>
      <c r="C154" s="15" t="s">
        <v>37</v>
      </c>
      <c r="D154" s="17">
        <f>+D148*0.35</f>
        <v>21</v>
      </c>
      <c r="E154" s="75">
        <v>82707</v>
      </c>
      <c r="F154" s="76">
        <f t="shared" si="8"/>
        <v>1736847</v>
      </c>
    </row>
    <row r="155" spans="1:6" ht="15" customHeight="1">
      <c r="A155" s="13">
        <f>+A154+0.01</f>
        <v>2.039999999999999</v>
      </c>
      <c r="B155" s="18" t="s">
        <v>40</v>
      </c>
      <c r="C155" s="15" t="s">
        <v>37</v>
      </c>
      <c r="D155" s="17">
        <f>+D148</f>
        <v>60</v>
      </c>
      <c r="E155" s="75">
        <v>2554</v>
      </c>
      <c r="F155" s="76">
        <f t="shared" si="8"/>
        <v>153240</v>
      </c>
    </row>
    <row r="156" spans="1:6" ht="15" customHeight="1">
      <c r="A156" s="13">
        <f>+A155+0.01</f>
        <v>2.049999999999999</v>
      </c>
      <c r="B156" s="18" t="s">
        <v>41</v>
      </c>
      <c r="C156" s="19" t="s">
        <v>37</v>
      </c>
      <c r="D156" s="11">
        <f>+D148*0.075</f>
        <v>4.5</v>
      </c>
      <c r="E156" s="75">
        <v>460750</v>
      </c>
      <c r="F156" s="76">
        <f t="shared" si="8"/>
        <v>2073375</v>
      </c>
    </row>
    <row r="157" spans="1:6" ht="15" customHeight="1">
      <c r="A157" s="13"/>
      <c r="B157" s="21" t="s">
        <v>34</v>
      </c>
      <c r="C157" s="22"/>
      <c r="D157" s="23"/>
      <c r="E157" s="77"/>
      <c r="F157" s="78">
        <f>SUM(F152:F156)</f>
        <v>4912062</v>
      </c>
    </row>
    <row r="158" spans="1:6" ht="15" customHeight="1">
      <c r="A158" s="13"/>
      <c r="B158" s="21"/>
      <c r="C158" s="22"/>
      <c r="D158" s="23"/>
      <c r="E158" s="77"/>
      <c r="F158" s="78"/>
    </row>
    <row r="159" spans="1:6" ht="15" customHeight="1">
      <c r="A159" s="13">
        <v>3</v>
      </c>
      <c r="B159" s="25" t="s">
        <v>42</v>
      </c>
      <c r="C159" s="15"/>
      <c r="D159" s="17"/>
      <c r="E159" s="75"/>
      <c r="F159" s="76" t="str">
        <f t="shared" si="8"/>
        <v> </v>
      </c>
    </row>
    <row r="160" spans="1:6" ht="15" customHeight="1">
      <c r="A160" s="13">
        <f aca="true" t="shared" si="10" ref="A160:A165">+A159+0.01</f>
        <v>3.01</v>
      </c>
      <c r="B160" s="26" t="s">
        <v>43</v>
      </c>
      <c r="C160" s="27" t="s">
        <v>23</v>
      </c>
      <c r="D160" s="16">
        <v>10</v>
      </c>
      <c r="E160" s="75">
        <v>161828</v>
      </c>
      <c r="F160" s="76">
        <f t="shared" si="8"/>
        <v>1618280</v>
      </c>
    </row>
    <row r="161" spans="1:6" ht="15" customHeight="1">
      <c r="A161" s="13">
        <f t="shared" si="10"/>
        <v>3.0199999999999996</v>
      </c>
      <c r="B161" s="26" t="s">
        <v>44</v>
      </c>
      <c r="C161" s="27" t="s">
        <v>23</v>
      </c>
      <c r="D161" s="16">
        <v>4</v>
      </c>
      <c r="E161" s="75">
        <v>272213</v>
      </c>
      <c r="F161" s="76">
        <f t="shared" si="8"/>
        <v>1088852</v>
      </c>
    </row>
    <row r="162" spans="1:6" ht="15" customHeight="1">
      <c r="A162" s="13">
        <f t="shared" si="10"/>
        <v>3.0299999999999994</v>
      </c>
      <c r="B162" s="26" t="s">
        <v>167</v>
      </c>
      <c r="C162" s="27" t="s">
        <v>23</v>
      </c>
      <c r="D162" s="16">
        <v>25</v>
      </c>
      <c r="E162" s="75">
        <v>55812</v>
      </c>
      <c r="F162" s="76">
        <f t="shared" si="8"/>
        <v>1395300</v>
      </c>
    </row>
    <row r="163" spans="1:6" ht="15" customHeight="1">
      <c r="A163" s="13">
        <f t="shared" si="10"/>
        <v>3.039999999999999</v>
      </c>
      <c r="B163" s="26" t="s">
        <v>168</v>
      </c>
      <c r="C163" s="27" t="s">
        <v>23</v>
      </c>
      <c r="D163" s="16">
        <v>9</v>
      </c>
      <c r="E163" s="75">
        <v>47865</v>
      </c>
      <c r="F163" s="76">
        <f t="shared" si="8"/>
        <v>430785</v>
      </c>
    </row>
    <row r="164" spans="1:6" ht="15" customHeight="1">
      <c r="A164" s="13">
        <f t="shared" si="10"/>
        <v>3.049999999999999</v>
      </c>
      <c r="B164" s="18" t="s">
        <v>45</v>
      </c>
      <c r="C164" s="15" t="s">
        <v>46</v>
      </c>
      <c r="D164" s="17">
        <v>71</v>
      </c>
      <c r="E164" s="75">
        <v>20746</v>
      </c>
      <c r="F164" s="76">
        <f t="shared" si="8"/>
        <v>1472966</v>
      </c>
    </row>
    <row r="165" spans="1:6" ht="15" customHeight="1">
      <c r="A165" s="13">
        <f t="shared" si="10"/>
        <v>3.0599999999999987</v>
      </c>
      <c r="B165" s="18" t="s">
        <v>47</v>
      </c>
      <c r="C165" s="19" t="s">
        <v>48</v>
      </c>
      <c r="D165" s="11">
        <v>870</v>
      </c>
      <c r="E165" s="75">
        <v>3196</v>
      </c>
      <c r="F165" s="76">
        <f t="shared" si="8"/>
        <v>2780520</v>
      </c>
    </row>
    <row r="166" spans="1:6" ht="15" customHeight="1">
      <c r="A166" s="13"/>
      <c r="B166" s="21" t="s">
        <v>34</v>
      </c>
      <c r="C166" s="22"/>
      <c r="D166" s="23"/>
      <c r="E166" s="77"/>
      <c r="F166" s="78">
        <f>SUM(F160:F165)</f>
        <v>8786703</v>
      </c>
    </row>
    <row r="167" spans="1:6" ht="15" customHeight="1">
      <c r="A167" s="13"/>
      <c r="B167" s="21"/>
      <c r="C167" s="22"/>
      <c r="D167" s="23"/>
      <c r="E167" s="77"/>
      <c r="F167" s="78"/>
    </row>
    <row r="168" spans="1:6" ht="15" customHeight="1">
      <c r="A168" s="13">
        <v>4</v>
      </c>
      <c r="B168" s="25" t="s">
        <v>49</v>
      </c>
      <c r="C168" s="29"/>
      <c r="D168" s="30"/>
      <c r="E168" s="79"/>
      <c r="F168" s="76" t="str">
        <f t="shared" si="8"/>
        <v> </v>
      </c>
    </row>
    <row r="169" spans="1:6" ht="15" customHeight="1">
      <c r="A169" s="13">
        <f aca="true" t="shared" si="11" ref="A169:A179">+A168+0.01</f>
        <v>4.01</v>
      </c>
      <c r="B169" s="14" t="s">
        <v>50</v>
      </c>
      <c r="C169" s="28" t="s">
        <v>23</v>
      </c>
      <c r="D169" s="33">
        <v>2</v>
      </c>
      <c r="E169" s="75">
        <v>21036</v>
      </c>
      <c r="F169" s="76">
        <f t="shared" si="8"/>
        <v>42072</v>
      </c>
    </row>
    <row r="170" spans="1:6" ht="15" customHeight="1">
      <c r="A170" s="13">
        <f t="shared" si="11"/>
        <v>4.02</v>
      </c>
      <c r="B170" s="14" t="s">
        <v>177</v>
      </c>
      <c r="C170" s="28" t="s">
        <v>37</v>
      </c>
      <c r="D170" s="33">
        <v>2</v>
      </c>
      <c r="E170" s="75">
        <v>440220</v>
      </c>
      <c r="F170" s="76">
        <f t="shared" si="8"/>
        <v>880440</v>
      </c>
    </row>
    <row r="171" spans="1:6" ht="15" customHeight="1">
      <c r="A171" s="13">
        <f>+A169+0.01</f>
        <v>4.02</v>
      </c>
      <c r="B171" s="14" t="s">
        <v>169</v>
      </c>
      <c r="C171" s="28" t="s">
        <v>23</v>
      </c>
      <c r="D171" s="33">
        <v>21</v>
      </c>
      <c r="E171" s="75">
        <v>176680</v>
      </c>
      <c r="F171" s="76">
        <f t="shared" si="8"/>
        <v>3710280</v>
      </c>
    </row>
    <row r="172" spans="1:6" ht="15" customHeight="1">
      <c r="A172" s="13">
        <f t="shared" si="11"/>
        <v>4.029999999999999</v>
      </c>
      <c r="B172" s="14" t="s">
        <v>170</v>
      </c>
      <c r="C172" s="28" t="s">
        <v>23</v>
      </c>
      <c r="D172" s="33">
        <v>27</v>
      </c>
      <c r="E172" s="75">
        <v>81408</v>
      </c>
      <c r="F172" s="76">
        <f t="shared" si="8"/>
        <v>2198016</v>
      </c>
    </row>
    <row r="173" spans="1:6" ht="15" customHeight="1">
      <c r="A173" s="13">
        <f>+A171+0.01</f>
        <v>4.029999999999999</v>
      </c>
      <c r="B173" s="14" t="s">
        <v>171</v>
      </c>
      <c r="C173" s="28" t="s">
        <v>23</v>
      </c>
      <c r="D173" s="33">
        <v>9</v>
      </c>
      <c r="E173" s="75">
        <v>124533</v>
      </c>
      <c r="F173" s="76">
        <f t="shared" si="8"/>
        <v>1120797</v>
      </c>
    </row>
    <row r="174" spans="1:6" ht="15" customHeight="1">
      <c r="A174" s="13">
        <f>+A172+0.01</f>
        <v>4.039999999999999</v>
      </c>
      <c r="B174" s="14" t="s">
        <v>172</v>
      </c>
      <c r="C174" s="28" t="s">
        <v>23</v>
      </c>
      <c r="D174" s="33">
        <v>4</v>
      </c>
      <c r="E174" s="75">
        <v>96858</v>
      </c>
      <c r="F174" s="76">
        <f t="shared" si="8"/>
        <v>387432</v>
      </c>
    </row>
    <row r="175" spans="1:6" ht="15" customHeight="1">
      <c r="A175" s="13">
        <f>+A172+0.01</f>
        <v>4.039999999999999</v>
      </c>
      <c r="B175" s="14" t="s">
        <v>173</v>
      </c>
      <c r="C175" s="28" t="s">
        <v>23</v>
      </c>
      <c r="D175" s="33">
        <v>11</v>
      </c>
      <c r="E175" s="75">
        <v>79165</v>
      </c>
      <c r="F175" s="76">
        <f t="shared" si="8"/>
        <v>870815</v>
      </c>
    </row>
    <row r="176" spans="1:6" ht="15" customHeight="1">
      <c r="A176" s="13">
        <f t="shared" si="11"/>
        <v>4.049999999999999</v>
      </c>
      <c r="B176" s="14" t="s">
        <v>174</v>
      </c>
      <c r="C176" s="28" t="s">
        <v>23</v>
      </c>
      <c r="D176" s="33">
        <v>19</v>
      </c>
      <c r="E176" s="75">
        <v>29421</v>
      </c>
      <c r="F176" s="76">
        <f t="shared" si="8"/>
        <v>558999</v>
      </c>
    </row>
    <row r="177" spans="1:6" ht="15" customHeight="1">
      <c r="A177" s="13">
        <f t="shared" si="11"/>
        <v>4.059999999999999</v>
      </c>
      <c r="B177" s="14" t="s">
        <v>47</v>
      </c>
      <c r="C177" s="28" t="s">
        <v>48</v>
      </c>
      <c r="D177" s="33">
        <v>2461</v>
      </c>
      <c r="E177" s="75">
        <v>3196</v>
      </c>
      <c r="F177" s="76">
        <f t="shared" si="8"/>
        <v>7865356</v>
      </c>
    </row>
    <row r="178" spans="1:6" ht="15" customHeight="1">
      <c r="A178" s="13">
        <f t="shared" si="11"/>
        <v>4.0699999999999985</v>
      </c>
      <c r="B178" s="14" t="s">
        <v>176</v>
      </c>
      <c r="C178" s="28" t="s">
        <v>23</v>
      </c>
      <c r="D178" s="33">
        <v>14</v>
      </c>
      <c r="E178" s="75">
        <v>19205</v>
      </c>
      <c r="F178" s="76">
        <f t="shared" si="8"/>
        <v>268870</v>
      </c>
    </row>
    <row r="179" spans="1:6" ht="15" customHeight="1">
      <c r="A179" s="13">
        <f t="shared" si="11"/>
        <v>4.079999999999998</v>
      </c>
      <c r="B179" s="14" t="s">
        <v>178</v>
      </c>
      <c r="C179" s="28" t="s">
        <v>23</v>
      </c>
      <c r="D179" s="33">
        <v>13</v>
      </c>
      <c r="E179" s="75">
        <v>58311</v>
      </c>
      <c r="F179" s="76">
        <f t="shared" si="8"/>
        <v>758043</v>
      </c>
    </row>
    <row r="180" spans="1:6" ht="15" customHeight="1">
      <c r="A180" s="13">
        <f>+A178+0.01</f>
        <v>4.079999999999998</v>
      </c>
      <c r="B180" s="14" t="s">
        <v>179</v>
      </c>
      <c r="C180" s="28" t="s">
        <v>23</v>
      </c>
      <c r="D180" s="33">
        <v>3</v>
      </c>
      <c r="E180" s="75">
        <v>62857</v>
      </c>
      <c r="F180" s="76">
        <f t="shared" si="8"/>
        <v>188571</v>
      </c>
    </row>
    <row r="181" spans="1:6" ht="15" customHeight="1">
      <c r="A181" s="13">
        <f>+A179+0.01</f>
        <v>4.089999999999998</v>
      </c>
      <c r="B181" s="14" t="s">
        <v>180</v>
      </c>
      <c r="C181" s="28" t="s">
        <v>23</v>
      </c>
      <c r="D181" s="33">
        <v>3</v>
      </c>
      <c r="E181" s="75">
        <v>79165</v>
      </c>
      <c r="F181" s="76">
        <f t="shared" si="8"/>
        <v>237495</v>
      </c>
    </row>
    <row r="182" spans="1:6" ht="15" customHeight="1">
      <c r="A182" s="20"/>
      <c r="B182" s="21" t="s">
        <v>34</v>
      </c>
      <c r="C182" s="22"/>
      <c r="D182" s="23"/>
      <c r="E182" s="77"/>
      <c r="F182" s="78">
        <f>SUM(F169:F181)</f>
        <v>19087186</v>
      </c>
    </row>
    <row r="183" spans="1:6" ht="15" customHeight="1">
      <c r="A183" s="20"/>
      <c r="B183" s="21"/>
      <c r="C183" s="22"/>
      <c r="D183" s="23"/>
      <c r="E183" s="77"/>
      <c r="F183" s="78"/>
    </row>
    <row r="184" spans="1:6" ht="15" customHeight="1">
      <c r="A184" s="13">
        <v>5</v>
      </c>
      <c r="B184" s="25" t="s">
        <v>51</v>
      </c>
      <c r="C184" s="28"/>
      <c r="D184" s="31"/>
      <c r="E184" s="75"/>
      <c r="F184" s="76" t="str">
        <f t="shared" si="8"/>
        <v> </v>
      </c>
    </row>
    <row r="185" spans="1:6" ht="15" customHeight="1">
      <c r="A185" s="13">
        <f>+A184+0.01</f>
        <v>5.01</v>
      </c>
      <c r="B185" s="14" t="s">
        <v>52</v>
      </c>
      <c r="C185" s="28" t="s">
        <v>12</v>
      </c>
      <c r="D185" s="33">
        <v>70</v>
      </c>
      <c r="E185" s="75">
        <v>27135</v>
      </c>
      <c r="F185" s="76">
        <f t="shared" si="8"/>
        <v>1899450</v>
      </c>
    </row>
    <row r="186" spans="1:6" ht="15" customHeight="1">
      <c r="A186" s="13">
        <f>+A185+0.01</f>
        <v>5.02</v>
      </c>
      <c r="B186" s="14" t="s">
        <v>175</v>
      </c>
      <c r="C186" s="28" t="s">
        <v>23</v>
      </c>
      <c r="D186" s="33">
        <f>75*6</f>
        <v>450</v>
      </c>
      <c r="E186" s="75">
        <v>7000</v>
      </c>
      <c r="F186" s="76">
        <f t="shared" si="8"/>
        <v>3150000</v>
      </c>
    </row>
    <row r="187" spans="1:6" ht="15" customHeight="1">
      <c r="A187" s="13">
        <f>+A186+0.01</f>
        <v>5.029999999999999</v>
      </c>
      <c r="B187" s="14" t="s">
        <v>53</v>
      </c>
      <c r="C187" s="28" t="s">
        <v>12</v>
      </c>
      <c r="D187" s="33">
        <v>189</v>
      </c>
      <c r="E187" s="75">
        <v>14821</v>
      </c>
      <c r="F187" s="76">
        <f t="shared" si="8"/>
        <v>2801169</v>
      </c>
    </row>
    <row r="188" spans="1:6" ht="15" customHeight="1">
      <c r="A188" s="13">
        <f>+A187+0.01</f>
        <v>5.039999999999999</v>
      </c>
      <c r="B188" s="14" t="s">
        <v>54</v>
      </c>
      <c r="C188" s="28" t="s">
        <v>23</v>
      </c>
      <c r="D188" s="31">
        <v>112</v>
      </c>
      <c r="E188" s="75">
        <v>4878</v>
      </c>
      <c r="F188" s="76">
        <f t="shared" si="8"/>
        <v>546336</v>
      </c>
    </row>
    <row r="189" spans="1:6" ht="15" customHeight="1">
      <c r="A189" s="20"/>
      <c r="B189" s="21" t="s">
        <v>34</v>
      </c>
      <c r="C189" s="22"/>
      <c r="D189" s="23"/>
      <c r="E189" s="77"/>
      <c r="F189" s="78">
        <f>SUM(F185:F188)</f>
        <v>8396955</v>
      </c>
    </row>
    <row r="190" spans="1:6" ht="15" customHeight="1">
      <c r="A190" s="7">
        <v>6</v>
      </c>
      <c r="B190" s="34" t="s">
        <v>55</v>
      </c>
      <c r="C190" s="35"/>
      <c r="D190" s="36"/>
      <c r="E190" s="80"/>
      <c r="F190" s="76" t="str">
        <f t="shared" si="8"/>
        <v> </v>
      </c>
    </row>
    <row r="191" spans="1:6" ht="15" customHeight="1">
      <c r="A191" s="13">
        <f aca="true" t="shared" si="12" ref="A191:A201">+A190+0.01</f>
        <v>6.01</v>
      </c>
      <c r="B191" s="32" t="s">
        <v>56</v>
      </c>
      <c r="C191" s="15" t="s">
        <v>12</v>
      </c>
      <c r="D191" s="17">
        <v>22</v>
      </c>
      <c r="E191" s="75">
        <v>35057</v>
      </c>
      <c r="F191" s="76">
        <f t="shared" si="8"/>
        <v>771254</v>
      </c>
    </row>
    <row r="192" spans="1:6" ht="15" customHeight="1">
      <c r="A192" s="13">
        <f t="shared" si="12"/>
        <v>6.02</v>
      </c>
      <c r="B192" s="32" t="s">
        <v>57</v>
      </c>
      <c r="C192" s="15" t="s">
        <v>23</v>
      </c>
      <c r="D192" s="33">
        <v>10</v>
      </c>
      <c r="E192" s="75">
        <v>47560</v>
      </c>
      <c r="F192" s="76">
        <f t="shared" si="8"/>
        <v>475600</v>
      </c>
    </row>
    <row r="193" spans="1:6" ht="15" customHeight="1">
      <c r="A193" s="13">
        <f t="shared" si="12"/>
        <v>6.029999999999999</v>
      </c>
      <c r="B193" s="14" t="s">
        <v>58</v>
      </c>
      <c r="C193" s="28" t="s">
        <v>12</v>
      </c>
      <c r="D193" s="33">
        <v>140</v>
      </c>
      <c r="E193" s="75">
        <v>75595</v>
      </c>
      <c r="F193" s="76">
        <f t="shared" si="8"/>
        <v>10583300</v>
      </c>
    </row>
    <row r="194" spans="1:6" ht="15" customHeight="1">
      <c r="A194" s="13">
        <f t="shared" si="12"/>
        <v>6.039999999999999</v>
      </c>
      <c r="B194" s="18" t="s">
        <v>59</v>
      </c>
      <c r="C194" s="19" t="s">
        <v>23</v>
      </c>
      <c r="D194" s="11">
        <v>144</v>
      </c>
      <c r="E194" s="75">
        <v>58958</v>
      </c>
      <c r="F194" s="76">
        <f t="shared" si="8"/>
        <v>8489952</v>
      </c>
    </row>
    <row r="195" spans="1:6" ht="15" customHeight="1">
      <c r="A195" s="13">
        <f t="shared" si="12"/>
        <v>6.049999999999999</v>
      </c>
      <c r="B195" s="14" t="s">
        <v>60</v>
      </c>
      <c r="C195" s="28" t="s">
        <v>12</v>
      </c>
      <c r="D195" s="31">
        <v>8</v>
      </c>
      <c r="E195" s="75">
        <v>74158</v>
      </c>
      <c r="F195" s="76">
        <f t="shared" si="8"/>
        <v>593264</v>
      </c>
    </row>
    <row r="196" spans="1:6" ht="15" customHeight="1">
      <c r="A196" s="13">
        <f t="shared" si="12"/>
        <v>6.059999999999999</v>
      </c>
      <c r="B196" s="14" t="s">
        <v>61</v>
      </c>
      <c r="C196" s="28" t="s">
        <v>12</v>
      </c>
      <c r="D196" s="33">
        <v>8</v>
      </c>
      <c r="E196" s="75">
        <v>14560</v>
      </c>
      <c r="F196" s="76">
        <f t="shared" si="8"/>
        <v>116480</v>
      </c>
    </row>
    <row r="197" spans="1:6" ht="15" customHeight="1">
      <c r="A197" s="13">
        <f t="shared" si="12"/>
        <v>6.0699999999999985</v>
      </c>
      <c r="B197" s="37" t="s">
        <v>62</v>
      </c>
      <c r="C197" s="28" t="s">
        <v>12</v>
      </c>
      <c r="D197" s="38">
        <v>10</v>
      </c>
      <c r="E197" s="75">
        <v>36260</v>
      </c>
      <c r="F197" s="76">
        <f t="shared" si="8"/>
        <v>362600</v>
      </c>
    </row>
    <row r="198" spans="1:6" ht="15" customHeight="1">
      <c r="A198" s="13">
        <f t="shared" si="12"/>
        <v>6.079999999999998</v>
      </c>
      <c r="B198" s="14" t="s">
        <v>63</v>
      </c>
      <c r="C198" s="28" t="s">
        <v>23</v>
      </c>
      <c r="D198" s="31">
        <v>8</v>
      </c>
      <c r="E198" s="75">
        <v>13691</v>
      </c>
      <c r="F198" s="76">
        <f t="shared" si="8"/>
        <v>109528</v>
      </c>
    </row>
    <row r="199" spans="1:6" ht="15" customHeight="1">
      <c r="A199" s="13">
        <f t="shared" si="12"/>
        <v>6.089999999999998</v>
      </c>
      <c r="B199" s="14" t="s">
        <v>64</v>
      </c>
      <c r="C199" s="28" t="s">
        <v>12</v>
      </c>
      <c r="D199" s="31">
        <v>143</v>
      </c>
      <c r="E199" s="75">
        <v>6028</v>
      </c>
      <c r="F199" s="76">
        <f t="shared" si="8"/>
        <v>862004</v>
      </c>
    </row>
    <row r="200" spans="1:6" ht="15" customHeight="1">
      <c r="A200" s="13">
        <f t="shared" si="12"/>
        <v>6.099999999999998</v>
      </c>
      <c r="B200" s="14" t="s">
        <v>182</v>
      </c>
      <c r="C200" s="28" t="s">
        <v>12</v>
      </c>
      <c r="D200" s="31">
        <v>9</v>
      </c>
      <c r="E200" s="75">
        <v>7500</v>
      </c>
      <c r="F200" s="76">
        <f t="shared" si="8"/>
        <v>67500</v>
      </c>
    </row>
    <row r="201" spans="1:6" ht="15" customHeight="1">
      <c r="A201" s="13">
        <f t="shared" si="12"/>
        <v>6.109999999999998</v>
      </c>
      <c r="B201" s="39" t="s">
        <v>66</v>
      </c>
      <c r="C201" s="27" t="s">
        <v>23</v>
      </c>
      <c r="D201" s="31">
        <v>24</v>
      </c>
      <c r="E201" s="75">
        <v>5369</v>
      </c>
      <c r="F201" s="76">
        <f aca="true" t="shared" si="13" ref="F201:F249">IF(ISBLANK(D201)," ",D201*E201)</f>
        <v>128856</v>
      </c>
    </row>
    <row r="202" spans="1:6" ht="15" customHeight="1">
      <c r="A202" s="20"/>
      <c r="B202" s="21" t="s">
        <v>34</v>
      </c>
      <c r="C202" s="22"/>
      <c r="D202" s="23"/>
      <c r="E202" s="77"/>
      <c r="F202" s="78">
        <f>SUM(F191:F201)</f>
        <v>22560338</v>
      </c>
    </row>
    <row r="203" spans="1:6" ht="15" customHeight="1">
      <c r="A203" s="20"/>
      <c r="B203" s="21"/>
      <c r="C203" s="22"/>
      <c r="D203" s="23"/>
      <c r="E203" s="77"/>
      <c r="F203" s="78"/>
    </row>
    <row r="204" spans="1:6" ht="15" customHeight="1">
      <c r="A204" s="13">
        <v>7</v>
      </c>
      <c r="B204" s="40" t="s">
        <v>67</v>
      </c>
      <c r="C204" s="19"/>
      <c r="D204" s="31"/>
      <c r="E204" s="81"/>
      <c r="F204" s="76" t="str">
        <f t="shared" si="13"/>
        <v> </v>
      </c>
    </row>
    <row r="205" spans="1:6" ht="15" customHeight="1">
      <c r="A205" s="13">
        <f>+A204+0.01</f>
        <v>7.01</v>
      </c>
      <c r="B205" s="18" t="s">
        <v>68</v>
      </c>
      <c r="C205" s="19" t="s">
        <v>23</v>
      </c>
      <c r="D205" s="11">
        <v>13</v>
      </c>
      <c r="E205" s="75">
        <v>33210</v>
      </c>
      <c r="F205" s="76">
        <f t="shared" si="13"/>
        <v>431730</v>
      </c>
    </row>
    <row r="206" spans="1:6" ht="15" customHeight="1">
      <c r="A206" s="13">
        <f>+A205+0.01</f>
        <v>7.02</v>
      </c>
      <c r="B206" s="18" t="s">
        <v>69</v>
      </c>
      <c r="C206" s="28" t="s">
        <v>12</v>
      </c>
      <c r="D206" s="41">
        <v>2</v>
      </c>
      <c r="E206" s="75">
        <v>125600</v>
      </c>
      <c r="F206" s="76">
        <f t="shared" si="13"/>
        <v>251200</v>
      </c>
    </row>
    <row r="207" spans="1:6" ht="15" customHeight="1">
      <c r="A207" s="13">
        <f>+A206+0.01</f>
        <v>7.029999999999999</v>
      </c>
      <c r="B207" s="18" t="s">
        <v>70</v>
      </c>
      <c r="C207" s="19" t="s">
        <v>12</v>
      </c>
      <c r="D207" s="41">
        <v>5</v>
      </c>
      <c r="E207" s="75">
        <v>288000</v>
      </c>
      <c r="F207" s="76">
        <f t="shared" si="13"/>
        <v>1440000</v>
      </c>
    </row>
    <row r="208" spans="1:6" ht="15" customHeight="1">
      <c r="A208" s="13">
        <f>+A207+0.01</f>
        <v>7.039999999999999</v>
      </c>
      <c r="B208" s="18" t="s">
        <v>71</v>
      </c>
      <c r="C208" s="42" t="s">
        <v>12</v>
      </c>
      <c r="D208" s="41">
        <v>1</v>
      </c>
      <c r="E208" s="75">
        <v>245000</v>
      </c>
      <c r="F208" s="76">
        <f t="shared" si="13"/>
        <v>245000</v>
      </c>
    </row>
    <row r="209" spans="1:6" ht="15" customHeight="1">
      <c r="A209" s="13">
        <f>+A208+0.01</f>
        <v>7.049999999999999</v>
      </c>
      <c r="B209" s="26" t="s">
        <v>72</v>
      </c>
      <c r="C209" s="42" t="s">
        <v>12</v>
      </c>
      <c r="D209" s="41">
        <v>3</v>
      </c>
      <c r="E209" s="75">
        <v>297887</v>
      </c>
      <c r="F209" s="76">
        <f t="shared" si="13"/>
        <v>893661</v>
      </c>
    </row>
    <row r="210" spans="1:6" ht="15" customHeight="1">
      <c r="A210" s="20"/>
      <c r="B210" s="21" t="s">
        <v>34</v>
      </c>
      <c r="C210" s="22"/>
      <c r="D210" s="23"/>
      <c r="E210" s="77"/>
      <c r="F210" s="78">
        <f>SUM(F205:F209)</f>
        <v>3261591</v>
      </c>
    </row>
    <row r="211" spans="1:6" ht="15" customHeight="1">
      <c r="A211" s="13">
        <v>8</v>
      </c>
      <c r="B211" s="40" t="s">
        <v>73</v>
      </c>
      <c r="C211" s="19"/>
      <c r="D211" s="31"/>
      <c r="E211" s="81"/>
      <c r="F211" s="76" t="str">
        <f t="shared" si="13"/>
        <v> </v>
      </c>
    </row>
    <row r="212" spans="1:6" ht="15" customHeight="1">
      <c r="A212" s="13">
        <f>+A211+0.01</f>
        <v>8.01</v>
      </c>
      <c r="B212" s="18" t="s">
        <v>74</v>
      </c>
      <c r="C212" s="19" t="s">
        <v>12</v>
      </c>
      <c r="D212" s="11">
        <v>56</v>
      </c>
      <c r="E212" s="75">
        <v>113147</v>
      </c>
      <c r="F212" s="76">
        <f t="shared" si="13"/>
        <v>6336232</v>
      </c>
    </row>
    <row r="213" spans="1:6" ht="15" customHeight="1">
      <c r="A213" s="13">
        <f>+A212+0.01</f>
        <v>8.02</v>
      </c>
      <c r="B213" s="18" t="s">
        <v>75</v>
      </c>
      <c r="C213" s="19" t="s">
        <v>23</v>
      </c>
      <c r="D213" s="11">
        <v>53</v>
      </c>
      <c r="E213" s="75">
        <f>ROUND(2931963/32.23/2,-1)</f>
        <v>45480</v>
      </c>
      <c r="F213" s="76">
        <f t="shared" si="13"/>
        <v>2410440</v>
      </c>
    </row>
    <row r="214" spans="1:6" ht="15" customHeight="1">
      <c r="A214" s="13">
        <f>+A213+0.01</f>
        <v>8.03</v>
      </c>
      <c r="B214" s="26" t="s">
        <v>76</v>
      </c>
      <c r="C214" s="42" t="s">
        <v>23</v>
      </c>
      <c r="D214" s="11">
        <v>61</v>
      </c>
      <c r="E214" s="75">
        <f>ROUND(2931963/32.23*2/2,-1)</f>
        <v>90970</v>
      </c>
      <c r="F214" s="76">
        <f t="shared" si="13"/>
        <v>5549170</v>
      </c>
    </row>
    <row r="215" spans="1:6" ht="15" customHeight="1">
      <c r="A215" s="13">
        <f>+A214+0.01</f>
        <v>8.04</v>
      </c>
      <c r="B215" s="43" t="s">
        <v>77</v>
      </c>
      <c r="C215" s="19" t="s">
        <v>12</v>
      </c>
      <c r="D215" s="11">
        <v>10</v>
      </c>
      <c r="E215" s="75">
        <v>4340</v>
      </c>
      <c r="F215" s="76">
        <f t="shared" si="13"/>
        <v>43400</v>
      </c>
    </row>
    <row r="216" spans="1:6" ht="15" customHeight="1">
      <c r="A216" s="13">
        <f>+A215+0.01</f>
        <v>8.049999999999999</v>
      </c>
      <c r="B216" s="37" t="s">
        <v>78</v>
      </c>
      <c r="C216" s="42" t="s">
        <v>12</v>
      </c>
      <c r="D216" s="41">
        <v>43</v>
      </c>
      <c r="E216" s="75">
        <v>48300</v>
      </c>
      <c r="F216" s="76">
        <f t="shared" si="13"/>
        <v>2076900</v>
      </c>
    </row>
    <row r="217" spans="1:6" ht="15" customHeight="1">
      <c r="A217" s="20"/>
      <c r="B217" s="21" t="s">
        <v>34</v>
      </c>
      <c r="C217" s="22"/>
      <c r="D217" s="23"/>
      <c r="E217" s="77"/>
      <c r="F217" s="78">
        <f>SUM(F212:F216)</f>
        <v>16416142</v>
      </c>
    </row>
    <row r="218" spans="1:6" ht="15" customHeight="1">
      <c r="A218" s="20"/>
      <c r="B218" s="21"/>
      <c r="C218" s="22"/>
      <c r="D218" s="23"/>
      <c r="E218" s="77"/>
      <c r="F218" s="78"/>
    </row>
    <row r="219" spans="1:6" ht="15" customHeight="1">
      <c r="A219" s="13">
        <v>9</v>
      </c>
      <c r="B219" s="40" t="s">
        <v>79</v>
      </c>
      <c r="C219" s="19"/>
      <c r="D219" s="31"/>
      <c r="E219" s="81"/>
      <c r="F219" s="76" t="str">
        <f t="shared" si="13"/>
        <v> </v>
      </c>
    </row>
    <row r="220" spans="1:6" ht="15" customHeight="1">
      <c r="A220" s="13">
        <f aca="true" t="shared" si="14" ref="A220:A244">+A219+0.01</f>
        <v>9.01</v>
      </c>
      <c r="B220" s="44" t="s">
        <v>80</v>
      </c>
      <c r="C220" s="45" t="s">
        <v>17</v>
      </c>
      <c r="D220" s="10">
        <v>1</v>
      </c>
      <c r="E220" s="75">
        <v>63300</v>
      </c>
      <c r="F220" s="76">
        <f t="shared" si="13"/>
        <v>63300</v>
      </c>
    </row>
    <row r="221" spans="1:6" ht="15" customHeight="1">
      <c r="A221" s="13">
        <f t="shared" si="14"/>
        <v>9.02</v>
      </c>
      <c r="B221" s="44" t="s">
        <v>81</v>
      </c>
      <c r="C221" s="45" t="s">
        <v>82</v>
      </c>
      <c r="D221" s="10">
        <v>2</v>
      </c>
      <c r="E221" s="75">
        <v>63300</v>
      </c>
      <c r="F221" s="76">
        <f t="shared" si="13"/>
        <v>126600</v>
      </c>
    </row>
    <row r="222" spans="1:6" ht="15" customHeight="1">
      <c r="A222" s="13">
        <f t="shared" si="14"/>
        <v>9.03</v>
      </c>
      <c r="B222" s="44" t="s">
        <v>83</v>
      </c>
      <c r="C222" s="45" t="s">
        <v>17</v>
      </c>
      <c r="D222" s="10">
        <v>1</v>
      </c>
      <c r="E222" s="75">
        <v>75800</v>
      </c>
      <c r="F222" s="76">
        <f t="shared" si="13"/>
        <v>75800</v>
      </c>
    </row>
    <row r="223" spans="1:6" ht="15" customHeight="1">
      <c r="A223" s="13">
        <f t="shared" si="14"/>
        <v>9.04</v>
      </c>
      <c r="B223" s="44" t="s">
        <v>84</v>
      </c>
      <c r="C223" s="45" t="s">
        <v>82</v>
      </c>
      <c r="D223" s="10">
        <v>2</v>
      </c>
      <c r="E223" s="75">
        <v>23177</v>
      </c>
      <c r="F223" s="76">
        <f t="shared" si="13"/>
        <v>46354</v>
      </c>
    </row>
    <row r="224" spans="1:6" ht="15" customHeight="1">
      <c r="A224" s="13">
        <f t="shared" si="14"/>
        <v>9.049999999999999</v>
      </c>
      <c r="B224" s="18" t="s">
        <v>85</v>
      </c>
      <c r="C224" s="19" t="s">
        <v>82</v>
      </c>
      <c r="D224" s="10">
        <v>2</v>
      </c>
      <c r="E224" s="75">
        <v>33192</v>
      </c>
      <c r="F224" s="76">
        <f t="shared" si="13"/>
        <v>66384</v>
      </c>
    </row>
    <row r="225" spans="1:6" ht="15" customHeight="1">
      <c r="A225" s="13">
        <f t="shared" si="14"/>
        <v>9.059999999999999</v>
      </c>
      <c r="B225" s="18" t="s">
        <v>86</v>
      </c>
      <c r="C225" s="19" t="s">
        <v>82</v>
      </c>
      <c r="D225" s="10">
        <v>1</v>
      </c>
      <c r="E225" s="75">
        <v>44841</v>
      </c>
      <c r="F225" s="76">
        <f t="shared" si="13"/>
        <v>44841</v>
      </c>
    </row>
    <row r="226" spans="1:6" ht="15" customHeight="1">
      <c r="A226" s="13">
        <f t="shared" si="14"/>
        <v>9.069999999999999</v>
      </c>
      <c r="B226" s="18" t="s">
        <v>87</v>
      </c>
      <c r="C226" s="19" t="s">
        <v>23</v>
      </c>
      <c r="D226" s="10">
        <v>12</v>
      </c>
      <c r="E226" s="75">
        <v>4276</v>
      </c>
      <c r="F226" s="76">
        <f t="shared" si="13"/>
        <v>51312</v>
      </c>
    </row>
    <row r="227" spans="1:6" ht="15" customHeight="1">
      <c r="A227" s="13">
        <f t="shared" si="14"/>
        <v>9.079999999999998</v>
      </c>
      <c r="B227" s="18" t="s">
        <v>88</v>
      </c>
      <c r="C227" s="19" t="s">
        <v>23</v>
      </c>
      <c r="D227" s="10">
        <v>6</v>
      </c>
      <c r="E227" s="75">
        <v>18000</v>
      </c>
      <c r="F227" s="76">
        <f t="shared" si="13"/>
        <v>108000</v>
      </c>
    </row>
    <row r="228" spans="1:6" ht="15" customHeight="1">
      <c r="A228" s="13">
        <f t="shared" si="14"/>
        <v>9.089999999999998</v>
      </c>
      <c r="B228" s="18" t="s">
        <v>89</v>
      </c>
      <c r="C228" s="19" t="s">
        <v>23</v>
      </c>
      <c r="D228" s="10">
        <v>6</v>
      </c>
      <c r="E228" s="75">
        <v>24000</v>
      </c>
      <c r="F228" s="76">
        <f t="shared" si="13"/>
        <v>144000</v>
      </c>
    </row>
    <row r="229" spans="1:6" ht="15" customHeight="1">
      <c r="A229" s="13">
        <f t="shared" si="14"/>
        <v>9.099999999999998</v>
      </c>
      <c r="B229" s="18" t="s">
        <v>90</v>
      </c>
      <c r="C229" s="19" t="s">
        <v>23</v>
      </c>
      <c r="D229" s="10">
        <v>24</v>
      </c>
      <c r="E229" s="75">
        <v>21104</v>
      </c>
      <c r="F229" s="76">
        <f t="shared" si="13"/>
        <v>506496</v>
      </c>
    </row>
    <row r="230" spans="1:6" ht="15" customHeight="1">
      <c r="A230" s="13">
        <f t="shared" si="14"/>
        <v>9.109999999999998</v>
      </c>
      <c r="B230" s="37" t="s">
        <v>91</v>
      </c>
      <c r="C230" s="19" t="s">
        <v>82</v>
      </c>
      <c r="D230" s="11">
        <v>1</v>
      </c>
      <c r="E230" s="75">
        <v>37710</v>
      </c>
      <c r="F230" s="76">
        <f t="shared" si="13"/>
        <v>37710</v>
      </c>
    </row>
    <row r="231" spans="1:6" ht="15" customHeight="1">
      <c r="A231" s="13">
        <f t="shared" si="14"/>
        <v>9.119999999999997</v>
      </c>
      <c r="B231" s="18" t="s">
        <v>92</v>
      </c>
      <c r="C231" s="19" t="s">
        <v>93</v>
      </c>
      <c r="D231" s="10">
        <v>1</v>
      </c>
      <c r="E231" s="75">
        <v>41606</v>
      </c>
      <c r="F231" s="76">
        <f t="shared" si="13"/>
        <v>41606</v>
      </c>
    </row>
    <row r="232" spans="1:6" ht="15" customHeight="1">
      <c r="A232" s="13">
        <f t="shared" si="14"/>
        <v>9.129999999999997</v>
      </c>
      <c r="B232" s="46" t="s">
        <v>94</v>
      </c>
      <c r="C232" s="19" t="s">
        <v>82</v>
      </c>
      <c r="D232" s="10">
        <v>2</v>
      </c>
      <c r="E232" s="75">
        <v>10783</v>
      </c>
      <c r="F232" s="76">
        <f t="shared" si="13"/>
        <v>21566</v>
      </c>
    </row>
    <row r="233" spans="1:6" ht="15" customHeight="1">
      <c r="A233" s="13">
        <f t="shared" si="14"/>
        <v>9.139999999999997</v>
      </c>
      <c r="B233" s="18" t="s">
        <v>95</v>
      </c>
      <c r="C233" s="19" t="s">
        <v>82</v>
      </c>
      <c r="D233" s="10">
        <v>1</v>
      </c>
      <c r="E233" s="75">
        <v>344741</v>
      </c>
      <c r="F233" s="76">
        <f t="shared" si="13"/>
        <v>344741</v>
      </c>
    </row>
    <row r="234" spans="1:6" ht="15" customHeight="1">
      <c r="A234" s="13">
        <f t="shared" si="14"/>
        <v>9.149999999999997</v>
      </c>
      <c r="B234" s="18" t="s">
        <v>96</v>
      </c>
      <c r="C234" s="19" t="s">
        <v>82</v>
      </c>
      <c r="D234" s="10">
        <v>1</v>
      </c>
      <c r="E234" s="75">
        <v>288490</v>
      </c>
      <c r="F234" s="76">
        <f t="shared" si="13"/>
        <v>288490</v>
      </c>
    </row>
    <row r="235" spans="1:6" ht="15" customHeight="1">
      <c r="A235" s="13">
        <f t="shared" si="14"/>
        <v>9.159999999999997</v>
      </c>
      <c r="B235" s="18" t="s">
        <v>97</v>
      </c>
      <c r="C235" s="19" t="s">
        <v>82</v>
      </c>
      <c r="D235" s="11">
        <v>2</v>
      </c>
      <c r="E235" s="75">
        <v>612350</v>
      </c>
      <c r="F235" s="76">
        <f t="shared" si="13"/>
        <v>1224700</v>
      </c>
    </row>
    <row r="236" spans="1:6" ht="15" customHeight="1">
      <c r="A236" s="13">
        <f t="shared" si="14"/>
        <v>9.169999999999996</v>
      </c>
      <c r="B236" s="18" t="s">
        <v>98</v>
      </c>
      <c r="C236" s="19" t="s">
        <v>82</v>
      </c>
      <c r="D236" s="10">
        <v>12</v>
      </c>
      <c r="E236" s="75">
        <v>45600</v>
      </c>
      <c r="F236" s="76">
        <f t="shared" si="13"/>
        <v>547200</v>
      </c>
    </row>
    <row r="237" spans="1:6" ht="15" customHeight="1">
      <c r="A237" s="13">
        <f t="shared" si="14"/>
        <v>9.179999999999996</v>
      </c>
      <c r="B237" s="18" t="s">
        <v>99</v>
      </c>
      <c r="C237" s="19" t="s">
        <v>82</v>
      </c>
      <c r="D237" s="10">
        <v>15</v>
      </c>
      <c r="E237" s="75">
        <v>56863</v>
      </c>
      <c r="F237" s="76">
        <f t="shared" si="13"/>
        <v>852945</v>
      </c>
    </row>
    <row r="238" spans="1:6" ht="15" customHeight="1">
      <c r="A238" s="13">
        <f t="shared" si="14"/>
        <v>9.189999999999996</v>
      </c>
      <c r="B238" s="18" t="s">
        <v>100</v>
      </c>
      <c r="C238" s="19" t="s">
        <v>82</v>
      </c>
      <c r="D238" s="10">
        <v>4</v>
      </c>
      <c r="E238" s="75">
        <v>79980</v>
      </c>
      <c r="F238" s="76">
        <f t="shared" si="13"/>
        <v>319920</v>
      </c>
    </row>
    <row r="239" spans="1:6" ht="15" customHeight="1">
      <c r="A239" s="13">
        <f t="shared" si="14"/>
        <v>9.199999999999996</v>
      </c>
      <c r="B239" s="18" t="s">
        <v>101</v>
      </c>
      <c r="C239" s="19" t="s">
        <v>82</v>
      </c>
      <c r="D239" s="10">
        <v>4</v>
      </c>
      <c r="E239" s="75">
        <v>44080</v>
      </c>
      <c r="F239" s="76">
        <f t="shared" si="13"/>
        <v>176320</v>
      </c>
    </row>
    <row r="240" spans="1:6" ht="15" customHeight="1">
      <c r="A240" s="13">
        <f t="shared" si="14"/>
        <v>9.209999999999996</v>
      </c>
      <c r="B240" s="18" t="s">
        <v>102</v>
      </c>
      <c r="C240" s="19" t="s">
        <v>82</v>
      </c>
      <c r="D240" s="10">
        <v>10</v>
      </c>
      <c r="E240" s="75">
        <v>98275</v>
      </c>
      <c r="F240" s="76">
        <f t="shared" si="13"/>
        <v>982750</v>
      </c>
    </row>
    <row r="241" spans="1:6" ht="15" customHeight="1">
      <c r="A241" s="13">
        <f t="shared" si="14"/>
        <v>9.219999999999995</v>
      </c>
      <c r="B241" s="18" t="s">
        <v>103</v>
      </c>
      <c r="C241" s="19" t="s">
        <v>82</v>
      </c>
      <c r="D241" s="10">
        <v>6</v>
      </c>
      <c r="E241" s="75">
        <v>100000</v>
      </c>
      <c r="F241" s="76">
        <f t="shared" si="13"/>
        <v>600000</v>
      </c>
    </row>
    <row r="242" spans="1:6" ht="15" customHeight="1">
      <c r="A242" s="13">
        <f t="shared" si="14"/>
        <v>9.229999999999995</v>
      </c>
      <c r="B242" s="18" t="s">
        <v>104</v>
      </c>
      <c r="C242" s="19" t="s">
        <v>23</v>
      </c>
      <c r="D242" s="11">
        <v>42</v>
      </c>
      <c r="E242" s="75">
        <v>15501</v>
      </c>
      <c r="F242" s="76">
        <f t="shared" si="13"/>
        <v>651042</v>
      </c>
    </row>
    <row r="243" spans="1:6" ht="15" customHeight="1">
      <c r="A243" s="13">
        <f t="shared" si="14"/>
        <v>9.239999999999995</v>
      </c>
      <c r="B243" s="18" t="s">
        <v>105</v>
      </c>
      <c r="C243" s="19" t="s">
        <v>23</v>
      </c>
      <c r="D243" s="11">
        <v>150</v>
      </c>
      <c r="E243" s="75">
        <v>10007</v>
      </c>
      <c r="F243" s="76">
        <f t="shared" si="13"/>
        <v>1501050</v>
      </c>
    </row>
    <row r="244" spans="1:6" ht="15" customHeight="1">
      <c r="A244" s="13">
        <f t="shared" si="14"/>
        <v>9.249999999999995</v>
      </c>
      <c r="B244" s="18" t="s">
        <v>106</v>
      </c>
      <c r="C244" s="19" t="s">
        <v>82</v>
      </c>
      <c r="D244" s="10">
        <v>1</v>
      </c>
      <c r="E244" s="75">
        <v>88106</v>
      </c>
      <c r="F244" s="76">
        <f t="shared" si="13"/>
        <v>88106</v>
      </c>
    </row>
    <row r="245" spans="1:6" ht="15" customHeight="1">
      <c r="A245" s="20"/>
      <c r="B245" s="21" t="s">
        <v>34</v>
      </c>
      <c r="C245" s="22"/>
      <c r="D245" s="23"/>
      <c r="E245" s="77"/>
      <c r="F245" s="78">
        <f>SUM(F220:F244)</f>
        <v>8911233</v>
      </c>
    </row>
    <row r="246" spans="1:6" ht="15" customHeight="1">
      <c r="A246" s="13">
        <v>10</v>
      </c>
      <c r="B246" s="40" t="s">
        <v>107</v>
      </c>
      <c r="C246" s="19"/>
      <c r="D246" s="31"/>
      <c r="E246" s="75" t="s">
        <v>108</v>
      </c>
      <c r="F246" s="75" t="str">
        <f t="shared" si="13"/>
        <v> </v>
      </c>
    </row>
    <row r="247" spans="1:6" ht="15" customHeight="1">
      <c r="A247" s="13">
        <f>+A246+0.01</f>
        <v>10.01</v>
      </c>
      <c r="B247" s="18" t="s">
        <v>109</v>
      </c>
      <c r="C247" s="19" t="s">
        <v>12</v>
      </c>
      <c r="D247" s="11">
        <v>5</v>
      </c>
      <c r="E247" s="75">
        <v>39921</v>
      </c>
      <c r="F247" s="75">
        <f t="shared" si="13"/>
        <v>199605</v>
      </c>
    </row>
    <row r="248" spans="1:6" ht="15" customHeight="1">
      <c r="A248" s="13">
        <f>+A247+0.01</f>
        <v>10.02</v>
      </c>
      <c r="B248" s="18" t="s">
        <v>110</v>
      </c>
      <c r="C248" s="15" t="s">
        <v>17</v>
      </c>
      <c r="D248" s="17">
        <v>1</v>
      </c>
      <c r="E248" s="75">
        <v>466000</v>
      </c>
      <c r="F248" s="75">
        <f t="shared" si="13"/>
        <v>466000</v>
      </c>
    </row>
    <row r="249" spans="1:6" ht="15" customHeight="1">
      <c r="A249" s="13">
        <f>+A248+0.01</f>
        <v>10.03</v>
      </c>
      <c r="B249" s="18" t="s">
        <v>111</v>
      </c>
      <c r="C249" s="19" t="s">
        <v>12</v>
      </c>
      <c r="D249" s="11">
        <v>1</v>
      </c>
      <c r="E249" s="75">
        <v>265000</v>
      </c>
      <c r="F249" s="75">
        <f t="shared" si="13"/>
        <v>265000</v>
      </c>
    </row>
    <row r="250" spans="1:6" ht="15" customHeight="1">
      <c r="A250" s="20"/>
      <c r="B250" s="89" t="s">
        <v>34</v>
      </c>
      <c r="C250" s="22"/>
      <c r="D250" s="23"/>
      <c r="E250" s="77"/>
      <c r="F250" s="79">
        <f>SUM(F247:F249)</f>
        <v>930605</v>
      </c>
    </row>
    <row r="251" spans="1:6" ht="15" customHeight="1">
      <c r="A251" s="20"/>
      <c r="B251" s="89"/>
      <c r="C251" s="22"/>
      <c r="D251" s="23"/>
      <c r="E251" s="77"/>
      <c r="F251" s="79"/>
    </row>
    <row r="252" spans="1:6" ht="15" customHeight="1">
      <c r="A252" s="20"/>
      <c r="B252" s="90" t="s">
        <v>112</v>
      </c>
      <c r="C252" s="48"/>
      <c r="D252" s="48"/>
      <c r="E252" s="82"/>
      <c r="F252" s="91">
        <f>F250+F245+F217+F210+F202+F189+F182+F166+F157+F149+F125+F118+F88+F78+F69+F55+F48+F34+F28</f>
        <v>198681329.09379983</v>
      </c>
    </row>
    <row r="253" spans="1:6" ht="15" customHeight="1">
      <c r="A253" s="20"/>
      <c r="B253" s="90" t="s">
        <v>113</v>
      </c>
      <c r="C253" s="48"/>
      <c r="D253" s="48"/>
      <c r="E253" s="82"/>
      <c r="F253" s="91">
        <f>F252*0.25</f>
        <v>49670332.27344996</v>
      </c>
    </row>
    <row r="254" spans="1:6" ht="15" customHeight="1">
      <c r="A254" s="47"/>
      <c r="B254" s="90" t="s">
        <v>114</v>
      </c>
      <c r="C254" s="48"/>
      <c r="D254" s="48"/>
      <c r="E254" s="82"/>
      <c r="F254" s="91">
        <f>F252+F253</f>
        <v>248351661.3672498</v>
      </c>
    </row>
    <row r="255" spans="1:6" ht="15" customHeight="1">
      <c r="A255" s="48"/>
      <c r="B255" s="90" t="s">
        <v>115</v>
      </c>
      <c r="C255" s="48"/>
      <c r="D255" s="48">
        <v>249941112</v>
      </c>
      <c r="E255" s="82"/>
      <c r="F255" s="91">
        <f>F252*0.05*0.16</f>
        <v>1589450.632750399</v>
      </c>
    </row>
    <row r="256" spans="1:6" ht="15" customHeight="1">
      <c r="A256" s="48"/>
      <c r="B256" s="90" t="s">
        <v>116</v>
      </c>
      <c r="C256" s="48"/>
      <c r="D256" s="48"/>
      <c r="E256" s="82"/>
      <c r="F256" s="91">
        <f>SUM(F254:F255)</f>
        <v>249941112.00000018</v>
      </c>
    </row>
  </sheetData>
  <sheetProtection/>
  <mergeCells count="4">
    <mergeCell ref="A7:F7"/>
    <mergeCell ref="A9:F9"/>
    <mergeCell ref="A127:F127"/>
    <mergeCell ref="A6:F6"/>
  </mergeCells>
  <printOptions/>
  <pageMargins left="0.7480314960629921" right="0.7480314960629921" top="1.1811023622047245" bottom="0.984251968503937" header="0" footer="0"/>
  <pageSetup horizontalDpi="600" verticalDpi="600" orientation="portrait" paperSize="9" scale="68" r:id="rId2"/>
  <rowBreaks count="4" manualBreakCount="4">
    <brk id="78" max="5" man="1"/>
    <brk id="125" max="5" man="1"/>
    <brk id="167" max="5" man="1"/>
    <brk id="2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2011-10-27T23:53:29Z</cp:lastPrinted>
  <dcterms:created xsi:type="dcterms:W3CDTF">2011-10-27T14:35:44Z</dcterms:created>
  <dcterms:modified xsi:type="dcterms:W3CDTF">2011-11-01T17:24:09Z</dcterms:modified>
  <cp:category/>
  <cp:version/>
  <cp:contentType/>
  <cp:contentStatus/>
</cp:coreProperties>
</file>